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hardata.stc.ricplc.com\data\Delivery\Projects\EED\ED6xxxx\ED60071 AURN QAQC\LSO manual\"/>
    </mc:Choice>
  </mc:AlternateContent>
  <xr:revisionPtr revIDLastSave="0" documentId="13_ncr:1_{45BF35FD-3DB7-4028-A64A-5EDA09193EF1}" xr6:coauthVersionLast="36" xr6:coauthVersionMax="36" xr10:uidLastSave="{00000000-0000-0000-0000-000000000000}"/>
  <bookViews>
    <workbookView xWindow="0" yWindow="1200" windowWidth="20490" windowHeight="6920" xr2:uid="{00000000-000D-0000-FFFF-FFFF00000000}"/>
  </bookViews>
  <sheets>
    <sheet name="NETCEN" sheetId="1" r:id="rId1"/>
    <sheet name="Intro" sheetId="7" r:id="rId2"/>
    <sheet name="Pre Cal" sheetId="8" r:id="rId3"/>
    <sheet name="Cal" sheetId="9" r:id="rId4"/>
    <sheet name="Post Cal" sheetId="10" r:id="rId5"/>
    <sheet name="Final Page" sheetId="12" r:id="rId6"/>
    <sheet name="Diagnostics" sheetId="11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88" i="11" l="1"/>
  <c r="N35" i="8" s="1"/>
  <c r="Q116" i="11"/>
  <c r="Q115" i="11"/>
  <c r="Q114" i="11"/>
  <c r="Q113" i="11"/>
  <c r="Q112" i="11"/>
  <c r="Q111" i="11"/>
  <c r="Q110" i="11"/>
  <c r="Q109" i="11"/>
  <c r="Q108" i="11"/>
  <c r="Q107" i="11"/>
  <c r="Q106" i="11"/>
  <c r="Q105" i="11"/>
  <c r="Q104" i="11"/>
  <c r="Q103" i="11"/>
  <c r="Q102" i="11"/>
  <c r="Q101" i="11"/>
  <c r="Q100" i="11"/>
  <c r="Q99" i="11"/>
  <c r="Q98" i="11"/>
  <c r="Q97" i="11"/>
  <c r="Q96" i="11"/>
  <c r="Q95" i="11"/>
  <c r="Q94" i="11"/>
  <c r="Q93" i="11"/>
  <c r="Q92" i="11"/>
  <c r="Q87" i="11"/>
  <c r="N28" i="10" s="1"/>
  <c r="Q86" i="11"/>
  <c r="Q85" i="11"/>
  <c r="Q84" i="11"/>
  <c r="Q83" i="11"/>
  <c r="Q82" i="11"/>
  <c r="Q81" i="11"/>
  <c r="Q80" i="11"/>
  <c r="Q79" i="11"/>
  <c r="Q78" i="11"/>
  <c r="Q77" i="11"/>
  <c r="Q76" i="11"/>
  <c r="Q75" i="11"/>
  <c r="Q74" i="11"/>
  <c r="Q73" i="11"/>
  <c r="Q72" i="11"/>
  <c r="Q71" i="11"/>
  <c r="Q70" i="11"/>
  <c r="Q69" i="11"/>
  <c r="Q68" i="11"/>
  <c r="Q67" i="11"/>
  <c r="Q66" i="11"/>
  <c r="Q65" i="11"/>
  <c r="Q64" i="11"/>
  <c r="Q63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6" i="11"/>
  <c r="Q5" i="11"/>
  <c r="Q4" i="11"/>
  <c r="Q3" i="11"/>
  <c r="N34" i="8" l="1"/>
  <c r="F12" i="7"/>
  <c r="AA7" i="9" l="1"/>
  <c r="E12" i="7"/>
  <c r="AB9" i="7" s="1"/>
  <c r="D12" i="7"/>
  <c r="AB12" i="7" l="1"/>
  <c r="B7" i="7" s="1"/>
  <c r="AB10" i="7"/>
  <c r="B5" i="7" s="1"/>
  <c r="AB11" i="7"/>
  <c r="B6" i="7" s="1"/>
  <c r="AB14" i="7"/>
  <c r="B9" i="7" s="1"/>
  <c r="B3" i="7"/>
  <c r="B38" i="9" l="1"/>
  <c r="J20" i="1" l="1"/>
  <c r="J19" i="1"/>
  <c r="J17" i="1"/>
  <c r="J16" i="1"/>
  <c r="J12" i="1"/>
  <c r="K17" i="1"/>
  <c r="K16" i="1"/>
  <c r="K13" i="1"/>
  <c r="K12" i="1"/>
  <c r="G3" i="12"/>
  <c r="F5" i="1"/>
  <c r="L20" i="1"/>
  <c r="L19" i="1"/>
  <c r="L17" i="1"/>
  <c r="L16" i="1"/>
  <c r="L12" i="1"/>
  <c r="C16" i="7"/>
  <c r="D39" i="1"/>
  <c r="E39" i="1" s="1"/>
  <c r="E30" i="1"/>
  <c r="F30" i="1" s="1"/>
  <c r="E31" i="1"/>
  <c r="E32" i="1"/>
  <c r="F32" i="1" s="1"/>
  <c r="E29" i="1"/>
  <c r="F29" i="1" s="1"/>
  <c r="E27" i="1"/>
  <c r="F27" i="1" s="1"/>
  <c r="E26" i="1"/>
  <c r="F26" i="1" s="1"/>
  <c r="E24" i="1"/>
  <c r="F24" i="1" s="1"/>
  <c r="E23" i="1"/>
  <c r="F23" i="1" s="1"/>
  <c r="F4" i="1"/>
  <c r="G4" i="1" s="1"/>
  <c r="B18" i="1"/>
  <c r="B17" i="1"/>
  <c r="B16" i="1"/>
  <c r="B12" i="1"/>
  <c r="B4" i="1"/>
  <c r="C4" i="1" s="1"/>
  <c r="F3" i="1"/>
  <c r="B3" i="1"/>
  <c r="A43" i="1"/>
  <c r="F31" i="1"/>
  <c r="Q173" i="11"/>
  <c r="H70" i="8" s="1"/>
  <c r="Q172" i="11"/>
  <c r="H61" i="10" s="1"/>
  <c r="Q171" i="11"/>
  <c r="H68" i="8" s="1"/>
  <c r="Q170" i="11"/>
  <c r="H67" i="8" s="1"/>
  <c r="Q169" i="11"/>
  <c r="H66" i="8" s="1"/>
  <c r="Q168" i="11"/>
  <c r="H57" i="10" s="1"/>
  <c r="Q167" i="11"/>
  <c r="H56" i="10" s="1"/>
  <c r="Q166" i="11"/>
  <c r="H63" i="8" s="1"/>
  <c r="Q165" i="11"/>
  <c r="Q164" i="11"/>
  <c r="H53" i="10" s="1"/>
  <c r="Q163" i="11"/>
  <c r="H60" i="8" s="1"/>
  <c r="Q162" i="11"/>
  <c r="H59" i="8" s="1"/>
  <c r="Q161" i="11"/>
  <c r="Q160" i="11"/>
  <c r="H49" i="10" s="1"/>
  <c r="Q159" i="11"/>
  <c r="H48" i="10" s="1"/>
  <c r="Q158" i="11"/>
  <c r="H47" i="10" s="1"/>
  <c r="Q157" i="11"/>
  <c r="Q156" i="11"/>
  <c r="H53" i="8" s="1"/>
  <c r="Q155" i="11"/>
  <c r="H44" i="10" s="1"/>
  <c r="Q154" i="11"/>
  <c r="Q153" i="11"/>
  <c r="H42" i="10" s="1"/>
  <c r="Q152" i="11"/>
  <c r="H41" i="10" s="1"/>
  <c r="Q151" i="11"/>
  <c r="H40" i="10" s="1"/>
  <c r="Q150" i="11"/>
  <c r="H47" i="8" s="1"/>
  <c r="Q149" i="11"/>
  <c r="H46" i="8" s="1"/>
  <c r="Q148" i="11"/>
  <c r="H45" i="8" s="1"/>
  <c r="Q147" i="11"/>
  <c r="H36" i="10" s="1"/>
  <c r="Q145" i="11"/>
  <c r="B62" i="10" s="1"/>
  <c r="Q144" i="11"/>
  <c r="Q143" i="11"/>
  <c r="B60" i="10" s="1"/>
  <c r="Q142" i="11"/>
  <c r="B59" i="10" s="1"/>
  <c r="Q141" i="11"/>
  <c r="B66" i="8" s="1"/>
  <c r="Q140" i="11"/>
  <c r="B65" i="8" s="1"/>
  <c r="Q139" i="11"/>
  <c r="B64" i="8" s="1"/>
  <c r="Q138" i="11"/>
  <c r="B55" i="10" s="1"/>
  <c r="Q137" i="11"/>
  <c r="B54" i="10" s="1"/>
  <c r="Q136" i="11"/>
  <c r="Q135" i="11"/>
  <c r="B60" i="8" s="1"/>
  <c r="Q134" i="11"/>
  <c r="B59" i="8" s="1"/>
  <c r="Q133" i="11"/>
  <c r="B58" i="8" s="1"/>
  <c r="Q132" i="11"/>
  <c r="B57" i="8" s="1"/>
  <c r="Q131" i="11"/>
  <c r="B48" i="10" s="1"/>
  <c r="Q130" i="11"/>
  <c r="B55" i="8" s="1"/>
  <c r="Q129" i="11"/>
  <c r="Q128" i="11"/>
  <c r="B53" i="8" s="1"/>
  <c r="Q127" i="11"/>
  <c r="B44" i="10" s="1"/>
  <c r="Q126" i="11"/>
  <c r="Q125" i="11"/>
  <c r="B50" i="8" s="1"/>
  <c r="Q124" i="11"/>
  <c r="Q123" i="11"/>
  <c r="B48" i="8" s="1"/>
  <c r="Q122" i="11"/>
  <c r="B47" i="8" s="1"/>
  <c r="Q121" i="11"/>
  <c r="B46" i="8" s="1"/>
  <c r="Q120" i="11"/>
  <c r="B45" i="8" s="1"/>
  <c r="Q119" i="11"/>
  <c r="B36" i="10" s="1"/>
  <c r="T28" i="10"/>
  <c r="T32" i="8"/>
  <c r="T25" i="10"/>
  <c r="T29" i="8"/>
  <c r="T28" i="8"/>
  <c r="T21" i="10"/>
  <c r="T26" i="8"/>
  <c r="T25" i="8"/>
  <c r="T18" i="10"/>
  <c r="T23" i="8"/>
  <c r="T16" i="10"/>
  <c r="T15" i="10"/>
  <c r="T19" i="8"/>
  <c r="T18" i="8"/>
  <c r="T17" i="8"/>
  <c r="T16" i="8"/>
  <c r="T9" i="10"/>
  <c r="T8" i="10"/>
  <c r="T7" i="10"/>
  <c r="T12" i="8"/>
  <c r="T11" i="8"/>
  <c r="T10" i="8"/>
  <c r="Q91" i="11"/>
  <c r="Q90" i="11"/>
  <c r="N27" i="10"/>
  <c r="N26" i="10"/>
  <c r="N31" i="8"/>
  <c r="O8" i="8"/>
  <c r="N30" i="8"/>
  <c r="N29" i="8"/>
  <c r="N22" i="10"/>
  <c r="N21" i="10"/>
  <c r="N25" i="8"/>
  <c r="N17" i="10"/>
  <c r="N22" i="8"/>
  <c r="N15" i="10"/>
  <c r="N14" i="10"/>
  <c r="N19" i="8"/>
  <c r="N9" i="10"/>
  <c r="N14" i="8"/>
  <c r="N7" i="10"/>
  <c r="N5" i="10"/>
  <c r="N4" i="10"/>
  <c r="Q62" i="11"/>
  <c r="H28" i="10"/>
  <c r="H27" i="10"/>
  <c r="H26" i="10"/>
  <c r="H31" i="8"/>
  <c r="H24" i="10"/>
  <c r="H22" i="10"/>
  <c r="H27" i="8"/>
  <c r="H18" i="10"/>
  <c r="H17" i="10"/>
  <c r="H15" i="10"/>
  <c r="H19" i="8"/>
  <c r="H18" i="8"/>
  <c r="H11" i="10"/>
  <c r="H10" i="10"/>
  <c r="H15" i="8"/>
  <c r="H8" i="10"/>
  <c r="H13" i="8"/>
  <c r="H6" i="10"/>
  <c r="H11" i="8"/>
  <c r="Q34" i="11"/>
  <c r="Q33" i="11"/>
  <c r="B32" i="10"/>
  <c r="B28" i="10"/>
  <c r="B27" i="10"/>
  <c r="B25" i="10"/>
  <c r="B30" i="8"/>
  <c r="B23" i="10"/>
  <c r="B22" i="10"/>
  <c r="B20" i="10"/>
  <c r="B19" i="10"/>
  <c r="B24" i="8"/>
  <c r="B23" i="8"/>
  <c r="B16" i="10"/>
  <c r="B21" i="8"/>
  <c r="B18" i="8"/>
  <c r="B11" i="10"/>
  <c r="B9" i="10"/>
  <c r="B8" i="10"/>
  <c r="B7" i="10"/>
  <c r="B12" i="8"/>
  <c r="B4" i="10"/>
  <c r="Q2" i="11"/>
  <c r="Q1" i="11"/>
  <c r="F53" i="9"/>
  <c r="F52" i="9"/>
  <c r="F50" i="9"/>
  <c r="F49" i="9"/>
  <c r="H29" i="9"/>
  <c r="H28" i="9"/>
  <c r="H27" i="9"/>
  <c r="H26" i="9"/>
  <c r="I42" i="8"/>
  <c r="R168" i="11" s="1"/>
  <c r="I57" i="10" s="1"/>
  <c r="C42" i="8"/>
  <c r="R134" i="11" s="1"/>
  <c r="C59" i="8" s="1"/>
  <c r="U8" i="8"/>
  <c r="I8" i="8"/>
  <c r="C8" i="8"/>
  <c r="D21" i="7"/>
  <c r="B5" i="1"/>
  <c r="F34" i="1"/>
  <c r="F35" i="1"/>
  <c r="F36" i="1"/>
  <c r="F37" i="1"/>
  <c r="R74" i="11"/>
  <c r="O21" i="8" s="1"/>
  <c r="T15" i="8"/>
  <c r="N33" i="8"/>
  <c r="H61" i="8"/>
  <c r="N16" i="10"/>
  <c r="N24" i="10"/>
  <c r="H65" i="8"/>
  <c r="B13" i="8"/>
  <c r="B15" i="10"/>
  <c r="G16" i="1"/>
  <c r="H13" i="1"/>
  <c r="G12" i="1"/>
  <c r="H17" i="1"/>
  <c r="D13" i="1"/>
  <c r="G18" i="1"/>
  <c r="D18" i="1"/>
  <c r="E17" i="1"/>
  <c r="G13" i="1"/>
  <c r="I12" i="1"/>
  <c r="D16" i="1"/>
  <c r="D17" i="1"/>
  <c r="E12" i="1"/>
  <c r="H18" i="1"/>
  <c r="G17" i="1"/>
  <c r="I20" i="1"/>
  <c r="E16" i="1"/>
  <c r="D12" i="1"/>
  <c r="I16" i="1"/>
  <c r="H16" i="1"/>
  <c r="E13" i="1"/>
  <c r="I17" i="1"/>
  <c r="E18" i="1"/>
  <c r="I19" i="1"/>
  <c r="H12" i="1"/>
  <c r="R73" i="11" l="1"/>
  <c r="O20" i="8" s="1"/>
  <c r="R88" i="11"/>
  <c r="R30" i="11"/>
  <c r="R26" i="11"/>
  <c r="C33" i="8" s="1"/>
  <c r="R22" i="11"/>
  <c r="C23" i="10" s="1"/>
  <c r="R18" i="11"/>
  <c r="R14" i="11"/>
  <c r="C21" i="8" s="1"/>
  <c r="R10" i="11"/>
  <c r="C17" i="8" s="1"/>
  <c r="R6" i="11"/>
  <c r="R29" i="11"/>
  <c r="C30" i="10" s="1"/>
  <c r="R25" i="11"/>
  <c r="C26" i="10" s="1"/>
  <c r="R21" i="11"/>
  <c r="C22" i="10" s="1"/>
  <c r="R17" i="11"/>
  <c r="R13" i="11"/>
  <c r="C14" i="10" s="1"/>
  <c r="R9" i="11"/>
  <c r="R5" i="11"/>
  <c r="C6" i="10" s="1"/>
  <c r="R27" i="11"/>
  <c r="C34" i="8" s="1"/>
  <c r="R19" i="11"/>
  <c r="C26" i="8" s="1"/>
  <c r="R11" i="11"/>
  <c r="R3" i="11"/>
  <c r="C10" i="8" s="1"/>
  <c r="R28" i="11"/>
  <c r="R24" i="11"/>
  <c r="R20" i="11"/>
  <c r="C27" i="8" s="1"/>
  <c r="R16" i="11"/>
  <c r="R12" i="11"/>
  <c r="R8" i="11"/>
  <c r="C15" i="8" s="1"/>
  <c r="R4" i="11"/>
  <c r="R31" i="11"/>
  <c r="C32" i="10" s="1"/>
  <c r="R23" i="11"/>
  <c r="R15" i="11"/>
  <c r="C16" i="10" s="1"/>
  <c r="R7" i="11"/>
  <c r="R57" i="11"/>
  <c r="I32" i="8" s="1"/>
  <c r="R53" i="11"/>
  <c r="I22" i="10" s="1"/>
  <c r="R49" i="11"/>
  <c r="I24" i="8" s="1"/>
  <c r="R45" i="11"/>
  <c r="I14" i="10" s="1"/>
  <c r="R41" i="11"/>
  <c r="R37" i="11"/>
  <c r="I12" i="8" s="1"/>
  <c r="R47" i="11"/>
  <c r="I16" i="10" s="1"/>
  <c r="R39" i="11"/>
  <c r="R56" i="11"/>
  <c r="I25" i="10" s="1"/>
  <c r="R52" i="11"/>
  <c r="I27" i="8" s="1"/>
  <c r="R48" i="11"/>
  <c r="I23" i="8" s="1"/>
  <c r="R44" i="11"/>
  <c r="R40" i="11"/>
  <c r="I9" i="10" s="1"/>
  <c r="R36" i="11"/>
  <c r="R59" i="11"/>
  <c r="I34" i="8" s="1"/>
  <c r="R55" i="11"/>
  <c r="R51" i="11"/>
  <c r="R43" i="11"/>
  <c r="R35" i="11"/>
  <c r="R58" i="11"/>
  <c r="R54" i="11"/>
  <c r="I29" i="8" s="1"/>
  <c r="R50" i="11"/>
  <c r="I19" i="10" s="1"/>
  <c r="R46" i="11"/>
  <c r="I15" i="10" s="1"/>
  <c r="R42" i="11"/>
  <c r="R38" i="11"/>
  <c r="I13" i="8" s="1"/>
  <c r="R116" i="11"/>
  <c r="U28" i="10" s="1"/>
  <c r="R112" i="11"/>
  <c r="U30" i="8" s="1"/>
  <c r="R108" i="11"/>
  <c r="U20" i="10" s="1"/>
  <c r="R104" i="11"/>
  <c r="U16" i="10" s="1"/>
  <c r="R100" i="11"/>
  <c r="R96" i="11"/>
  <c r="U8" i="10" s="1"/>
  <c r="R92" i="11"/>
  <c r="R105" i="11"/>
  <c r="U23" i="8" s="1"/>
  <c r="R101" i="11"/>
  <c r="U19" i="8" s="1"/>
  <c r="R115" i="11"/>
  <c r="U27" i="10" s="1"/>
  <c r="R111" i="11"/>
  <c r="U29" i="8" s="1"/>
  <c r="R107" i="11"/>
  <c r="U19" i="10" s="1"/>
  <c r="R103" i="11"/>
  <c r="U15" i="10" s="1"/>
  <c r="R99" i="11"/>
  <c r="U17" i="8" s="1"/>
  <c r="R95" i="11"/>
  <c r="U13" i="8" s="1"/>
  <c r="R109" i="11"/>
  <c r="U21" i="10" s="1"/>
  <c r="R97" i="11"/>
  <c r="U9" i="10" s="1"/>
  <c r="R114" i="11"/>
  <c r="U26" i="10" s="1"/>
  <c r="R110" i="11"/>
  <c r="U22" i="10" s="1"/>
  <c r="R106" i="11"/>
  <c r="U18" i="10" s="1"/>
  <c r="R102" i="11"/>
  <c r="U20" i="8" s="1"/>
  <c r="R98" i="11"/>
  <c r="U10" i="10" s="1"/>
  <c r="R94" i="11"/>
  <c r="U6" i="10" s="1"/>
  <c r="R113" i="11"/>
  <c r="U31" i="8" s="1"/>
  <c r="R93" i="11"/>
  <c r="U5" i="10" s="1"/>
  <c r="R75" i="11"/>
  <c r="R87" i="11"/>
  <c r="B15" i="8"/>
  <c r="U18" i="8"/>
  <c r="U32" i="8"/>
  <c r="R2" i="11"/>
  <c r="N28" i="8"/>
  <c r="N23" i="10"/>
  <c r="N13" i="8"/>
  <c r="I8" i="10"/>
  <c r="R84" i="11"/>
  <c r="O31" i="8" s="1"/>
  <c r="R68" i="11"/>
  <c r="O15" i="8" s="1"/>
  <c r="B34" i="8"/>
  <c r="R63" i="11"/>
  <c r="O4" i="10" s="1"/>
  <c r="R82" i="11"/>
  <c r="O29" i="8" s="1"/>
  <c r="H9" i="10"/>
  <c r="R69" i="11"/>
  <c r="O16" i="8" s="1"/>
  <c r="N21" i="8"/>
  <c r="H5" i="10"/>
  <c r="R86" i="11"/>
  <c r="O27" i="10" s="1"/>
  <c r="R76" i="11"/>
  <c r="O17" i="10" s="1"/>
  <c r="H44" i="8"/>
  <c r="T24" i="8"/>
  <c r="T22" i="10"/>
  <c r="B68" i="8"/>
  <c r="Q61" i="11" s="1"/>
  <c r="B52" i="8"/>
  <c r="T17" i="10"/>
  <c r="T6" i="10"/>
  <c r="T10" i="10"/>
  <c r="T26" i="10"/>
  <c r="R144" i="11"/>
  <c r="C69" i="8" s="1"/>
  <c r="B45" i="10"/>
  <c r="B37" i="10"/>
  <c r="R166" i="11"/>
  <c r="I63" i="8" s="1"/>
  <c r="R156" i="11"/>
  <c r="I53" i="8" s="1"/>
  <c r="R161" i="11"/>
  <c r="I50" i="10" s="1"/>
  <c r="B49" i="10"/>
  <c r="R125" i="11"/>
  <c r="C42" i="10" s="1"/>
  <c r="R130" i="11"/>
  <c r="C55" i="8" s="1"/>
  <c r="B57" i="10"/>
  <c r="R123" i="11"/>
  <c r="C48" i="8" s="1"/>
  <c r="B50" i="10"/>
  <c r="R128" i="11"/>
  <c r="C53" i="8" s="1"/>
  <c r="H49" i="8"/>
  <c r="H57" i="8"/>
  <c r="H50" i="8"/>
  <c r="H38" i="10"/>
  <c r="H62" i="10"/>
  <c r="H58" i="10"/>
  <c r="C29" i="8"/>
  <c r="B19" i="8"/>
  <c r="B13" i="10"/>
  <c r="B21" i="10"/>
  <c r="B27" i="8"/>
  <c r="H14" i="10"/>
  <c r="H20" i="8"/>
  <c r="N20" i="8"/>
  <c r="N10" i="8"/>
  <c r="B17" i="10"/>
  <c r="C5" i="10"/>
  <c r="B26" i="10"/>
  <c r="B32" i="8"/>
  <c r="H23" i="10"/>
  <c r="H29" i="8"/>
  <c r="R164" i="11"/>
  <c r="I53" i="10" s="1"/>
  <c r="R173" i="11"/>
  <c r="I70" i="8" s="1"/>
  <c r="R157" i="11"/>
  <c r="I46" i="10" s="1"/>
  <c r="R149" i="11"/>
  <c r="I46" i="8" s="1"/>
  <c r="R158" i="11"/>
  <c r="I55" i="8" s="1"/>
  <c r="R160" i="11"/>
  <c r="R171" i="11"/>
  <c r="I60" i="10" s="1"/>
  <c r="R163" i="11"/>
  <c r="R155" i="11"/>
  <c r="I44" i="10" s="1"/>
  <c r="R172" i="11"/>
  <c r="R154" i="11"/>
  <c r="I51" i="8" s="1"/>
  <c r="B11" i="8"/>
  <c r="B5" i="10"/>
  <c r="B35" i="8"/>
  <c r="B29" i="10"/>
  <c r="H43" i="10"/>
  <c r="H51" i="8"/>
  <c r="B31" i="8"/>
  <c r="R151" i="11"/>
  <c r="I48" i="8" s="1"/>
  <c r="R167" i="11"/>
  <c r="R170" i="11"/>
  <c r="C18" i="8"/>
  <c r="C24" i="8"/>
  <c r="C35" i="8"/>
  <c r="N16" i="8"/>
  <c r="N10" i="10"/>
  <c r="O16" i="10"/>
  <c r="O22" i="8"/>
  <c r="N20" i="10"/>
  <c r="N26" i="8"/>
  <c r="C36" i="8"/>
  <c r="H32" i="8"/>
  <c r="T21" i="8"/>
  <c r="R148" i="11"/>
  <c r="R153" i="11"/>
  <c r="R169" i="11"/>
  <c r="N17" i="8"/>
  <c r="N11" i="10"/>
  <c r="R83" i="11"/>
  <c r="R81" i="11"/>
  <c r="R65" i="11"/>
  <c r="R85" i="11"/>
  <c r="O26" i="10" s="1"/>
  <c r="R64" i="11"/>
  <c r="O11" i="8" s="1"/>
  <c r="R70" i="11"/>
  <c r="O11" i="10" s="1"/>
  <c r="R78" i="11"/>
  <c r="O25" i="8" s="1"/>
  <c r="R71" i="11"/>
  <c r="O18" i="8" s="1"/>
  <c r="R77" i="11"/>
  <c r="O24" i="8" s="1"/>
  <c r="R66" i="11"/>
  <c r="R72" i="11"/>
  <c r="O13" i="10" s="1"/>
  <c r="R80" i="11"/>
  <c r="O21" i="10" s="1"/>
  <c r="R79" i="11"/>
  <c r="O20" i="10" s="1"/>
  <c r="R67" i="11"/>
  <c r="O14" i="8" s="1"/>
  <c r="T20" i="8"/>
  <c r="T14" i="10"/>
  <c r="B49" i="8"/>
  <c r="B41" i="10"/>
  <c r="B53" i="10"/>
  <c r="B61" i="8"/>
  <c r="B61" i="10"/>
  <c r="B69" i="8"/>
  <c r="H54" i="8"/>
  <c r="H46" i="10"/>
  <c r="H58" i="8"/>
  <c r="H50" i="10"/>
  <c r="H54" i="10"/>
  <c r="H62" i="8"/>
  <c r="B25" i="8"/>
  <c r="B20" i="8"/>
  <c r="B14" i="10"/>
  <c r="H25" i="8"/>
  <c r="H19" i="10"/>
  <c r="T33" i="8"/>
  <c r="T27" i="10"/>
  <c r="B54" i="8"/>
  <c r="B46" i="10"/>
  <c r="N27" i="8"/>
  <c r="N8" i="10"/>
  <c r="O14" i="10"/>
  <c r="H33" i="8"/>
  <c r="H21" i="8"/>
  <c r="R142" i="11"/>
  <c r="C59" i="10" s="1"/>
  <c r="R141" i="11"/>
  <c r="C66" i="8" s="1"/>
  <c r="R131" i="11"/>
  <c r="R137" i="11"/>
  <c r="R140" i="11"/>
  <c r="C57" i="10" s="1"/>
  <c r="R122" i="11"/>
  <c r="R136" i="11"/>
  <c r="R143" i="11"/>
  <c r="R139" i="11"/>
  <c r="C56" i="10" s="1"/>
  <c r="R119" i="11"/>
  <c r="C44" i="8" s="1"/>
  <c r="R126" i="11"/>
  <c r="R120" i="11"/>
  <c r="N24" i="8"/>
  <c r="N18" i="10"/>
  <c r="B43" i="10"/>
  <c r="B51" i="8"/>
  <c r="B29" i="8"/>
  <c r="N23" i="8"/>
  <c r="H14" i="8"/>
  <c r="R124" i="11"/>
  <c r="C41" i="10" s="1"/>
  <c r="R133" i="11"/>
  <c r="C58" i="8" s="1"/>
  <c r="R129" i="11"/>
  <c r="C46" i="10" s="1"/>
  <c r="R145" i="11"/>
  <c r="C62" i="10" s="1"/>
  <c r="I24" i="10"/>
  <c r="B10" i="10"/>
  <c r="B16" i="8"/>
  <c r="B30" i="10"/>
  <c r="B36" i="8"/>
  <c r="H39" i="10"/>
  <c r="B37" i="8"/>
  <c r="B31" i="10"/>
  <c r="H10" i="8"/>
  <c r="H4" i="10"/>
  <c r="H22" i="8"/>
  <c r="H16" i="10"/>
  <c r="H26" i="8"/>
  <c r="H20" i="10"/>
  <c r="N12" i="8"/>
  <c r="N6" i="10"/>
  <c r="N18" i="8"/>
  <c r="N12" i="10"/>
  <c r="T30" i="8"/>
  <c r="T24" i="10"/>
  <c r="B6" i="10"/>
  <c r="B33" i="8"/>
  <c r="H55" i="10"/>
  <c r="B70" i="8"/>
  <c r="H55" i="8"/>
  <c r="B28" i="8"/>
  <c r="N25" i="10"/>
  <c r="B18" i="10"/>
  <c r="N11" i="8"/>
  <c r="B17" i="8"/>
  <c r="H52" i="10"/>
  <c r="I10" i="10"/>
  <c r="T19" i="10"/>
  <c r="R138" i="11"/>
  <c r="R127" i="11"/>
  <c r="C44" i="10" s="1"/>
  <c r="R135" i="11"/>
  <c r="R121" i="11"/>
  <c r="C38" i="10" s="1"/>
  <c r="R132" i="11"/>
  <c r="C57" i="8" s="1"/>
  <c r="O15" i="10"/>
  <c r="C10" i="10"/>
  <c r="C13" i="8"/>
  <c r="R152" i="11"/>
  <c r="R162" i="11"/>
  <c r="I59" i="8" s="1"/>
  <c r="R147" i="11"/>
  <c r="I44" i="8" s="1"/>
  <c r="R159" i="11"/>
  <c r="R165" i="11"/>
  <c r="R150" i="11"/>
  <c r="H48" i="8"/>
  <c r="H56" i="8"/>
  <c r="T22" i="8"/>
  <c r="T34" i="8"/>
  <c r="N19" i="10"/>
  <c r="H21" i="10"/>
  <c r="T20" i="10"/>
  <c r="B67" i="8"/>
  <c r="B26" i="8"/>
  <c r="I14" i="8"/>
  <c r="U34" i="8"/>
  <c r="O5" i="10"/>
  <c r="B22" i="8"/>
  <c r="B47" i="10"/>
  <c r="B10" i="8"/>
  <c r="U11" i="8"/>
  <c r="H52" i="8"/>
  <c r="H13" i="10"/>
  <c r="B39" i="10"/>
  <c r="B12" i="10"/>
  <c r="B38" i="8"/>
  <c r="N13" i="10"/>
  <c r="H60" i="10"/>
  <c r="T14" i="8"/>
  <c r="T4" i="10"/>
  <c r="H25" i="10"/>
  <c r="T12" i="10"/>
  <c r="B14" i="8"/>
  <c r="N15" i="8"/>
  <c r="B51" i="10"/>
  <c r="B24" i="10"/>
  <c r="H64" i="8"/>
  <c r="B63" i="8"/>
  <c r="H24" i="8"/>
  <c r="C18" i="10"/>
  <c r="H12" i="8"/>
  <c r="O18" i="10"/>
  <c r="H69" i="8"/>
  <c r="H45" i="10"/>
  <c r="H59" i="10"/>
  <c r="H51" i="10"/>
  <c r="I65" i="8"/>
  <c r="H12" i="10"/>
  <c r="H16" i="8"/>
  <c r="U12" i="10"/>
  <c r="T11" i="10"/>
  <c r="T31" i="8"/>
  <c r="B52" i="10"/>
  <c r="C51" i="10"/>
  <c r="B38" i="10"/>
  <c r="B44" i="8"/>
  <c r="T5" i="10"/>
  <c r="B56" i="8"/>
  <c r="N32" i="8"/>
  <c r="H7" i="10"/>
  <c r="H17" i="8"/>
  <c r="H23" i="8"/>
  <c r="H28" i="8"/>
  <c r="H30" i="8"/>
  <c r="H34" i="8"/>
  <c r="T13" i="8"/>
  <c r="T13" i="10"/>
  <c r="T27" i="8"/>
  <c r="T23" i="10"/>
  <c r="B40" i="10"/>
  <c r="B42" i="10"/>
  <c r="B62" i="8"/>
  <c r="B56" i="10"/>
  <c r="B58" i="10"/>
  <c r="H37" i="10"/>
  <c r="U15" i="8"/>
  <c r="C12" i="8" l="1"/>
  <c r="U33" i="8"/>
  <c r="I6" i="10"/>
  <c r="I28" i="8"/>
  <c r="U16" i="8"/>
  <c r="U25" i="10"/>
  <c r="U22" i="8"/>
  <c r="U11" i="10"/>
  <c r="U13" i="10"/>
  <c r="U14" i="10"/>
  <c r="O23" i="10"/>
  <c r="C22" i="8"/>
  <c r="C11" i="10"/>
  <c r="C28" i="8"/>
  <c r="C28" i="10"/>
  <c r="C20" i="8"/>
  <c r="C11" i="8"/>
  <c r="U28" i="8"/>
  <c r="C29" i="10"/>
  <c r="I31" i="8"/>
  <c r="I16" i="8"/>
  <c r="C32" i="8"/>
  <c r="C15" i="10"/>
  <c r="I21" i="8"/>
  <c r="O17" i="8"/>
  <c r="O25" i="10"/>
  <c r="O19" i="8"/>
  <c r="O10" i="8"/>
  <c r="I23" i="10"/>
  <c r="I25" i="8"/>
  <c r="O9" i="10"/>
  <c r="I30" i="8"/>
  <c r="I26" i="10"/>
  <c r="O33" i="8"/>
  <c r="O10" i="10"/>
  <c r="C16" i="8"/>
  <c r="I15" i="8"/>
  <c r="C49" i="10"/>
  <c r="O26" i="8"/>
  <c r="O27" i="8"/>
  <c r="C21" i="10"/>
  <c r="C9" i="10"/>
  <c r="C7" i="10"/>
  <c r="O23" i="8"/>
  <c r="O32" i="8"/>
  <c r="O12" i="10"/>
  <c r="C20" i="10"/>
  <c r="U17" i="10"/>
  <c r="I45" i="10"/>
  <c r="U23" i="10"/>
  <c r="U14" i="8"/>
  <c r="U24" i="10"/>
  <c r="U27" i="8"/>
  <c r="U7" i="10"/>
  <c r="U26" i="8"/>
  <c r="U21" i="8"/>
  <c r="C65" i="8"/>
  <c r="C50" i="8"/>
  <c r="C45" i="10"/>
  <c r="C47" i="10"/>
  <c r="C61" i="10"/>
  <c r="I58" i="8"/>
  <c r="I55" i="10"/>
  <c r="C58" i="10"/>
  <c r="C36" i="10"/>
  <c r="C40" i="10"/>
  <c r="C49" i="8"/>
  <c r="C50" i="10"/>
  <c r="I54" i="8"/>
  <c r="I43" i="10"/>
  <c r="I47" i="10"/>
  <c r="I62" i="10"/>
  <c r="I68" i="8"/>
  <c r="I52" i="8"/>
  <c r="I40" i="10"/>
  <c r="I61" i="8"/>
  <c r="O6" i="10"/>
  <c r="O12" i="8"/>
  <c r="C19" i="10"/>
  <c r="C25" i="8"/>
  <c r="C14" i="8"/>
  <c r="C8" i="10"/>
  <c r="I21" i="10"/>
  <c r="C4" i="10"/>
  <c r="C54" i="8"/>
  <c r="I38" i="10"/>
  <c r="O7" i="10"/>
  <c r="O13" i="8"/>
  <c r="O22" i="10"/>
  <c r="O28" i="8"/>
  <c r="I66" i="8"/>
  <c r="I58" i="10"/>
  <c r="C17" i="10"/>
  <c r="C23" i="8"/>
  <c r="I67" i="8"/>
  <c r="I59" i="10"/>
  <c r="C70" i="8"/>
  <c r="U25" i="8"/>
  <c r="I28" i="10"/>
  <c r="C12" i="10"/>
  <c r="U24" i="8"/>
  <c r="O8" i="10"/>
  <c r="O19" i="10"/>
  <c r="O30" i="8"/>
  <c r="O24" i="10"/>
  <c r="I42" i="10"/>
  <c r="I50" i="8"/>
  <c r="C30" i="8"/>
  <c r="C24" i="10"/>
  <c r="I64" i="8"/>
  <c r="I56" i="10"/>
  <c r="I69" i="8"/>
  <c r="I61" i="10"/>
  <c r="I49" i="10"/>
  <c r="I57" i="8"/>
  <c r="C19" i="8"/>
  <c r="C13" i="10"/>
  <c r="I52" i="10"/>
  <c r="I60" i="8"/>
  <c r="I51" i="10"/>
  <c r="I18" i="10"/>
  <c r="U12" i="8"/>
  <c r="C38" i="8"/>
  <c r="I45" i="8"/>
  <c r="I37" i="10"/>
  <c r="C37" i="8"/>
  <c r="C31" i="10"/>
  <c r="U10" i="8"/>
  <c r="U4" i="10"/>
  <c r="C64" i="8"/>
  <c r="I54" i="10"/>
  <c r="I62" i="8"/>
  <c r="I41" i="10"/>
  <c r="I49" i="8"/>
  <c r="I11" i="8"/>
  <c r="I5" i="10"/>
  <c r="I11" i="10"/>
  <c r="I17" i="8"/>
  <c r="I19" i="8"/>
  <c r="I13" i="10"/>
  <c r="I10" i="8"/>
  <c r="I4" i="10"/>
  <c r="C51" i="8"/>
  <c r="C43" i="10"/>
  <c r="C61" i="8"/>
  <c r="C53" i="10"/>
  <c r="C56" i="8"/>
  <c r="C48" i="10"/>
  <c r="C46" i="8"/>
  <c r="I22" i="8"/>
  <c r="I36" i="10"/>
  <c r="I7" i="10"/>
  <c r="C52" i="8"/>
  <c r="I17" i="10"/>
  <c r="C27" i="10"/>
  <c r="I48" i="10"/>
  <c r="I56" i="8"/>
  <c r="C25" i="10"/>
  <c r="C31" i="8"/>
  <c r="C63" i="8"/>
  <c r="C55" i="10"/>
  <c r="I12" i="10"/>
  <c r="I18" i="8"/>
  <c r="C47" i="8"/>
  <c r="C39" i="10"/>
  <c r="C67" i="8"/>
  <c r="I20" i="8"/>
  <c r="I39" i="10"/>
  <c r="I47" i="8"/>
  <c r="C60" i="8"/>
  <c r="C52" i="10"/>
  <c r="I33" i="8"/>
  <c r="I27" i="10"/>
  <c r="C37" i="10"/>
  <c r="C45" i="8"/>
  <c r="C68" i="8"/>
  <c r="C60" i="10"/>
  <c r="C54" i="10"/>
  <c r="C62" i="8"/>
  <c r="I26" i="8"/>
  <c r="I20" i="10"/>
</calcChain>
</file>

<file path=xl/sharedStrings.xml><?xml version="1.0" encoding="utf-8"?>
<sst xmlns="http://schemas.openxmlformats.org/spreadsheetml/2006/main" count="2418" uniqueCount="887">
  <si>
    <t>Site</t>
  </si>
  <si>
    <t>Operator</t>
  </si>
  <si>
    <t>Date</t>
  </si>
  <si>
    <t>Instrument Calibration</t>
  </si>
  <si>
    <t>Instrument No</t>
  </si>
  <si>
    <t>Range</t>
  </si>
  <si>
    <t>mV</t>
  </si>
  <si>
    <t>ppb</t>
  </si>
  <si>
    <t>Zero</t>
  </si>
  <si>
    <t>Span</t>
  </si>
  <si>
    <t>Cyl No</t>
  </si>
  <si>
    <t>Cyl Pressure</t>
  </si>
  <si>
    <t>Cyl Concentration</t>
  </si>
  <si>
    <t>NOx</t>
  </si>
  <si>
    <t>NO</t>
  </si>
  <si>
    <t>CO</t>
  </si>
  <si>
    <t>SO2</t>
  </si>
  <si>
    <t>O3</t>
  </si>
  <si>
    <t>Site Calibration and Instrument Checklist</t>
  </si>
  <si>
    <t>Logger</t>
  </si>
  <si>
    <t>Instrument</t>
  </si>
  <si>
    <t>Front panel</t>
  </si>
  <si>
    <t>(if present)</t>
  </si>
  <si>
    <t>Sample Filter Changed? Y/N</t>
  </si>
  <si>
    <t>Flow Test? Y/N</t>
  </si>
  <si>
    <t>Comments and Observations</t>
  </si>
  <si>
    <t>Calibration End Time (hh:mm GMT)</t>
  </si>
  <si>
    <t>psi or Bar</t>
  </si>
  <si>
    <t xml:space="preserve">ppb or CO ppm </t>
  </si>
  <si>
    <t>Time:</t>
  </si>
  <si>
    <t>Range:</t>
  </si>
  <si>
    <t>Sample Flow:</t>
  </si>
  <si>
    <t>Ozone Flow:</t>
  </si>
  <si>
    <t>PMT:</t>
  </si>
  <si>
    <t>Norm PMT:</t>
  </si>
  <si>
    <t>Azero:</t>
  </si>
  <si>
    <t>HVPS:</t>
  </si>
  <si>
    <t>Rcell Temp:</t>
  </si>
  <si>
    <t>Box Temp:</t>
  </si>
  <si>
    <t>PMT Temp:</t>
  </si>
  <si>
    <t>Moly Temp:</t>
  </si>
  <si>
    <r>
      <t xml:space="preserve">Time (hh:mm </t>
    </r>
    <r>
      <rPr>
        <b/>
        <sz val="12"/>
        <rFont val="Arial"/>
        <family val="2"/>
      </rPr>
      <t>GMT</t>
    </r>
    <r>
      <rPr>
        <sz val="12"/>
        <rFont val="Arial"/>
        <family val="2"/>
      </rPr>
      <t>)</t>
    </r>
  </si>
  <si>
    <t>Please enter</t>
  </si>
  <si>
    <t>GMT</t>
  </si>
  <si>
    <t>Send to:</t>
  </si>
  <si>
    <t>LSO Call-Out</t>
  </si>
  <si>
    <t>BST</t>
  </si>
  <si>
    <t>ESU Call-Out</t>
  </si>
  <si>
    <t>Contact Details:</t>
  </si>
  <si>
    <t>Service</t>
  </si>
  <si>
    <t>BV</t>
  </si>
  <si>
    <t>Other</t>
  </si>
  <si>
    <t>Site Name:</t>
  </si>
  <si>
    <t>Name of LSO / ESU</t>
  </si>
  <si>
    <t>Date of Visit</t>
  </si>
  <si>
    <t>(GMT/BST)</t>
  </si>
  <si>
    <t>Reason For Visit:</t>
  </si>
  <si>
    <t>Equipment attended to:</t>
  </si>
  <si>
    <t>Fault on arrival?</t>
  </si>
  <si>
    <t>Attended to?</t>
  </si>
  <si>
    <t>Fault on leaving?</t>
  </si>
  <si>
    <t>All</t>
  </si>
  <si>
    <t>NOx Analyser</t>
  </si>
  <si>
    <t>CO Analyser</t>
  </si>
  <si>
    <t>SO2Analyser</t>
  </si>
  <si>
    <t>O3 Analyser</t>
  </si>
  <si>
    <t>PM10 Analyser</t>
  </si>
  <si>
    <t>PM2.5 Analyser</t>
  </si>
  <si>
    <t>Aircon unit</t>
  </si>
  <si>
    <t>Other: Please specify:</t>
  </si>
  <si>
    <t>Pre-Calibration Checklist:</t>
  </si>
  <si>
    <t>API</t>
  </si>
  <si>
    <t>Is a Pollution Episode in Progress?</t>
  </si>
  <si>
    <t>(y/n)</t>
  </si>
  <si>
    <t>Horiba 370</t>
  </si>
  <si>
    <t>Horiba 360</t>
  </si>
  <si>
    <t>Select analysers on site:</t>
  </si>
  <si>
    <t>Thermo i Series</t>
  </si>
  <si>
    <t>Thermo C Series</t>
  </si>
  <si>
    <t>ML / ME</t>
  </si>
  <si>
    <t>Environnement</t>
  </si>
  <si>
    <t>NOX</t>
  </si>
  <si>
    <t>TEOM</t>
  </si>
  <si>
    <t>TEOM FDMS</t>
  </si>
  <si>
    <t>BAM</t>
  </si>
  <si>
    <t>Partisol</t>
  </si>
  <si>
    <t>PM10</t>
  </si>
  <si>
    <t>PM2.5</t>
  </si>
  <si>
    <t>PM25</t>
  </si>
  <si>
    <t>Calibration</t>
  </si>
  <si>
    <t>Turn all status flags on:</t>
  </si>
  <si>
    <t>Zero (external logger if fitted)</t>
  </si>
  <si>
    <t>NOx:</t>
  </si>
  <si>
    <t>NO:</t>
  </si>
  <si>
    <t>CO:</t>
  </si>
  <si>
    <t>SO2:</t>
  </si>
  <si>
    <t>O3:</t>
  </si>
  <si>
    <t>NO2:</t>
  </si>
  <si>
    <t>Cylinders</t>
  </si>
  <si>
    <t>Cyl no</t>
  </si>
  <si>
    <t>Pressure</t>
  </si>
  <si>
    <t>Units</t>
  </si>
  <si>
    <t>Daily CO:</t>
  </si>
  <si>
    <t>Zero:</t>
  </si>
  <si>
    <t>Change All Gas Analyser Filters:</t>
  </si>
  <si>
    <t>TEOM PM10 Filters Changed?:</t>
  </si>
  <si>
    <t>PM10 Heads Cleaned?:</t>
  </si>
  <si>
    <t>TEOM PM2.5 Filters Changed?:</t>
  </si>
  <si>
    <t>PM2.5 Heads Cleaned?:</t>
  </si>
  <si>
    <t>Comments</t>
  </si>
  <si>
    <t>Post-Calibration Checklist</t>
  </si>
  <si>
    <t>Final Checks</t>
  </si>
  <si>
    <t>All analysers OK:</t>
  </si>
  <si>
    <t>All sampling ambient:</t>
  </si>
  <si>
    <t>Manifold fan running:</t>
  </si>
  <si>
    <t>Cylinders turned off:</t>
  </si>
  <si>
    <t>All filters changed:</t>
  </si>
  <si>
    <t>Ladder stowed:</t>
  </si>
  <si>
    <t>Cyl Store locked:</t>
  </si>
  <si>
    <t>Status flags off:</t>
  </si>
  <si>
    <t>Calibration end time:</t>
  </si>
  <si>
    <t>Comments:</t>
  </si>
  <si>
    <t>Diag1</t>
  </si>
  <si>
    <t>Diag2</t>
  </si>
  <si>
    <t>Diag3</t>
  </si>
  <si>
    <t>Diag4</t>
  </si>
  <si>
    <t>Diag5</t>
  </si>
  <si>
    <t>Diag6</t>
  </si>
  <si>
    <t>Diag7</t>
  </si>
  <si>
    <t>Analyser OK</t>
  </si>
  <si>
    <t>adisplay_sample</t>
  </si>
  <si>
    <t>Sample LED on</t>
  </si>
  <si>
    <t>asample_led</t>
  </si>
  <si>
    <t>LED green</t>
  </si>
  <si>
    <t>Serial Number</t>
  </si>
  <si>
    <t>Cal LED on</t>
  </si>
  <si>
    <t>acal_led</t>
  </si>
  <si>
    <t>Fault LED off</t>
  </si>
  <si>
    <t>afault_led</t>
  </si>
  <si>
    <t>Time</t>
  </si>
  <si>
    <t>ainstrument_no</t>
  </si>
  <si>
    <t>Mode</t>
  </si>
  <si>
    <t>Fault Present?</t>
  </si>
  <si>
    <t>atime</t>
  </si>
  <si>
    <t>List Faults</t>
  </si>
  <si>
    <t>arange</t>
  </si>
  <si>
    <t>Alarm Present?</t>
  </si>
  <si>
    <t>Units:</t>
  </si>
  <si>
    <t>List alarms</t>
  </si>
  <si>
    <t>NO Range</t>
  </si>
  <si>
    <t>Instr Gain</t>
  </si>
  <si>
    <t>Conv Temp</t>
  </si>
  <si>
    <t>Stabil:</t>
  </si>
  <si>
    <t>NO2 Range</t>
  </si>
  <si>
    <t>Gas Flow</t>
  </si>
  <si>
    <t>HV PM</t>
  </si>
  <si>
    <t>asample_flow</t>
  </si>
  <si>
    <t>Detector</t>
  </si>
  <si>
    <t>NOx Range</t>
  </si>
  <si>
    <t>Gas Pressure</t>
  </si>
  <si>
    <t>Ground</t>
  </si>
  <si>
    <t>anox_o3_flow</t>
  </si>
  <si>
    <t>Signal (NO)</t>
  </si>
  <si>
    <t>Sample</t>
  </si>
  <si>
    <t>Internal Temp</t>
  </si>
  <si>
    <t>Aver.Time</t>
  </si>
  <si>
    <t>Ambient Pressure</t>
  </si>
  <si>
    <t>apmt_mv</t>
  </si>
  <si>
    <t>Signal (NOx)</t>
  </si>
  <si>
    <t>Chamber Temp</t>
  </si>
  <si>
    <t>NO Bkg</t>
  </si>
  <si>
    <t>Conc Voltage</t>
  </si>
  <si>
    <t>Peltier</t>
  </si>
  <si>
    <t>Cooler Temp</t>
  </si>
  <si>
    <t>NOx Bkg</t>
  </si>
  <si>
    <t>Analog Supply</t>
  </si>
  <si>
    <t>Opt Temp</t>
  </si>
  <si>
    <t>Pump</t>
  </si>
  <si>
    <t>Converter Temp</t>
  </si>
  <si>
    <t>NO Coeff</t>
  </si>
  <si>
    <t>Digital Supply</t>
  </si>
  <si>
    <t>PM Signal</t>
  </si>
  <si>
    <t>ahvps</t>
  </si>
  <si>
    <t>Ambient</t>
  </si>
  <si>
    <t>NOx Coeff</t>
  </si>
  <si>
    <t>Ground Offset</t>
  </si>
  <si>
    <t>Oz Test</t>
  </si>
  <si>
    <t>DCPS:</t>
  </si>
  <si>
    <t>adcps</t>
  </si>
  <si>
    <t>Sample Flow</t>
  </si>
  <si>
    <t>NO2 Coeff</t>
  </si>
  <si>
    <t>High Voltage</t>
  </si>
  <si>
    <t>Flow Rate</t>
  </si>
  <si>
    <t>arcell_temp</t>
  </si>
  <si>
    <t>DC 24V</t>
  </si>
  <si>
    <t>Ozonator Flow OK</t>
  </si>
  <si>
    <t>Temp Correct</t>
  </si>
  <si>
    <t>Version</t>
  </si>
  <si>
    <t>Int Temp</t>
  </si>
  <si>
    <t>abox_temp</t>
  </si>
  <si>
    <t>DC 5V</t>
  </si>
  <si>
    <t>Press Correct</t>
  </si>
  <si>
    <t>Cal Temp</t>
  </si>
  <si>
    <t>apmt_temp</t>
  </si>
  <si>
    <t>PMT</t>
  </si>
  <si>
    <t>5V Supply</t>
  </si>
  <si>
    <t>IZS Temp:</t>
  </si>
  <si>
    <t>aizs_temp</t>
  </si>
  <si>
    <t>+5</t>
  </si>
  <si>
    <t>A/D Test</t>
  </si>
  <si>
    <t>anox_converter_temp</t>
  </si>
  <si>
    <t>+15</t>
  </si>
  <si>
    <t>RCEL:</t>
  </si>
  <si>
    <t>arcel</t>
  </si>
  <si>
    <t>-15</t>
  </si>
  <si>
    <t>SAMP:</t>
  </si>
  <si>
    <t>apressure</t>
  </si>
  <si>
    <t>NOx Slope:</t>
  </si>
  <si>
    <t>NOx Offs:</t>
  </si>
  <si>
    <t>NO Slope:</t>
  </si>
  <si>
    <t>NO Offs:</t>
  </si>
  <si>
    <t>O3 Range</t>
  </si>
  <si>
    <t>Instr Zero</t>
  </si>
  <si>
    <t>Lamp Temp</t>
  </si>
  <si>
    <t>O3 Meas:</t>
  </si>
  <si>
    <t>ao3_meas_mv</t>
  </si>
  <si>
    <t>Bench Temp</t>
  </si>
  <si>
    <t>Gen Temp</t>
  </si>
  <si>
    <t>O3 Ref:</t>
  </si>
  <si>
    <t>aref_mv</t>
  </si>
  <si>
    <t>Cell</t>
  </si>
  <si>
    <t>O3 Bkg</t>
  </si>
  <si>
    <t>O3 Gen:</t>
  </si>
  <si>
    <t>Signal</t>
  </si>
  <si>
    <t>Sample Flow Cell A</t>
  </si>
  <si>
    <t>O3 Coeff</t>
  </si>
  <si>
    <t>EXT 1</t>
  </si>
  <si>
    <t>O3 Drive:</t>
  </si>
  <si>
    <t>Lamp</t>
  </si>
  <si>
    <t>Sample Flow Cell B</t>
  </si>
  <si>
    <t>Ref Voltage</t>
  </si>
  <si>
    <t>EXT 2</t>
  </si>
  <si>
    <t>VAC:</t>
  </si>
  <si>
    <t>Intensity A</t>
  </si>
  <si>
    <t>Sample Pressure:</t>
  </si>
  <si>
    <t>Intensity B</t>
  </si>
  <si>
    <t>Lamp Adj</t>
  </si>
  <si>
    <t>Measure</t>
  </si>
  <si>
    <t>Sample Temp:</t>
  </si>
  <si>
    <t>asample_temp</t>
  </si>
  <si>
    <t>Photo Lamp Temp:</t>
  </si>
  <si>
    <t>ao3_izs_lamp_temp</t>
  </si>
  <si>
    <t>Lamp Current</t>
  </si>
  <si>
    <t>UV Ref</t>
  </si>
  <si>
    <t>Bench Lamp Temp</t>
  </si>
  <si>
    <t>IZS Flow:</t>
  </si>
  <si>
    <t>ao3_izs_flow</t>
  </si>
  <si>
    <t>O3 Gen Temp:</t>
  </si>
  <si>
    <t>O3 Lamp</t>
  </si>
  <si>
    <t>Orifice Temp:</t>
  </si>
  <si>
    <t>ao3_izs_mv</t>
  </si>
  <si>
    <t>Slope:</t>
  </si>
  <si>
    <t>Offset:</t>
  </si>
  <si>
    <t>astability</t>
  </si>
  <si>
    <t>CO Range</t>
  </si>
  <si>
    <t>V&lt;Motor&gt;</t>
  </si>
  <si>
    <t>CO Meas:</t>
  </si>
  <si>
    <t>aco_meas_mv</t>
  </si>
  <si>
    <t>CO BKG</t>
  </si>
  <si>
    <t>CO Ref:</t>
  </si>
  <si>
    <t>CO Coeff</t>
  </si>
  <si>
    <t>CO Bkg</t>
  </si>
  <si>
    <t>MR Ratio:</t>
  </si>
  <si>
    <t>aco_mr_ratio</t>
  </si>
  <si>
    <t>Signal (Main)</t>
  </si>
  <si>
    <t>Pres:</t>
  </si>
  <si>
    <t>Signal (Comp)</t>
  </si>
  <si>
    <t>IR Supply</t>
  </si>
  <si>
    <t>PBSE Temp</t>
  </si>
  <si>
    <t>Bench Temp:</t>
  </si>
  <si>
    <t>abench_temp</t>
  </si>
  <si>
    <t>S/R ratio</t>
  </si>
  <si>
    <t>Wheel Temp:</t>
  </si>
  <si>
    <t>awheel_temp</t>
  </si>
  <si>
    <t>AGC Intensity</t>
  </si>
  <si>
    <t>Motor Speed</t>
  </si>
  <si>
    <t>adcps_temp</t>
  </si>
  <si>
    <t>CO Signal</t>
  </si>
  <si>
    <t>aslope</t>
  </si>
  <si>
    <t>aoffset</t>
  </si>
  <si>
    <t xml:space="preserve">arange </t>
  </si>
  <si>
    <t>SO2 Range</t>
  </si>
  <si>
    <t>UV Lamp volts:</t>
  </si>
  <si>
    <t>mso2_lamp_mv</t>
  </si>
  <si>
    <t>SO2 Bkg</t>
  </si>
  <si>
    <t>Lamp %:</t>
  </si>
  <si>
    <t xml:space="preserve">mso2_lamp_percent </t>
  </si>
  <si>
    <t>SO2 Coeff</t>
  </si>
  <si>
    <t>Stray Light:</t>
  </si>
  <si>
    <t xml:space="preserve">mso2_stray_light </t>
  </si>
  <si>
    <t>HVPS</t>
  </si>
  <si>
    <t>Lamp Intensity</t>
  </si>
  <si>
    <t>UV Supply</t>
  </si>
  <si>
    <t>Flash Lamp</t>
  </si>
  <si>
    <t>UV Signal</t>
  </si>
  <si>
    <t>Power on</t>
  </si>
  <si>
    <t>apm10_power_on</t>
  </si>
  <si>
    <t>Status light off</t>
  </si>
  <si>
    <t>apm10_status_off</t>
  </si>
  <si>
    <t>Current Status Code:</t>
  </si>
  <si>
    <t>apm10_status_code</t>
  </si>
  <si>
    <t>cycle mode</t>
  </si>
  <si>
    <t>Current Time:</t>
  </si>
  <si>
    <t>Current Operating Mode:</t>
  </si>
  <si>
    <t>apm10_op_mode</t>
  </si>
  <si>
    <t>force maint</t>
  </si>
  <si>
    <t>Flow:</t>
  </si>
  <si>
    <t>% Filter Lifetime Used:</t>
  </si>
  <si>
    <t>apm10_filter_life</t>
  </si>
  <si>
    <t>fault polarity</t>
  </si>
  <si>
    <t>Volume:</t>
  </si>
  <si>
    <t>Current RS232 Mode:</t>
  </si>
  <si>
    <t>apm10_rs232_mode</t>
  </si>
  <si>
    <t>split deltatap</t>
  </si>
  <si>
    <t>Sample def method</t>
  </si>
  <si>
    <t>Current time:</t>
  </si>
  <si>
    <t>apm10_time</t>
  </si>
  <si>
    <t>reset polarity</t>
  </si>
  <si>
    <t>Def sample rep time</t>
  </si>
  <si>
    <t>Mass Conc:</t>
  </si>
  <si>
    <t>apm10_mass_conc</t>
  </si>
  <si>
    <t>mult</t>
  </si>
  <si>
    <t>Def sample start time</t>
  </si>
  <si>
    <t>30-Min MC:</t>
  </si>
  <si>
    <t>apm10_30min_mc</t>
  </si>
  <si>
    <t>offset</t>
  </si>
  <si>
    <t>Def filter type</t>
  </si>
  <si>
    <t>01-Hour MC:</t>
  </si>
  <si>
    <t>apm10_1hour_mc</t>
  </si>
  <si>
    <t>flow</t>
  </si>
  <si>
    <t>Def sample duration</t>
  </si>
  <si>
    <t>08-Hour MC:</t>
  </si>
  <si>
    <t>apm10_8hour_mc</t>
  </si>
  <si>
    <t>ambp</t>
  </si>
  <si>
    <t>Sample flow rate</t>
  </si>
  <si>
    <t>24-Hour MC:</t>
  </si>
  <si>
    <t>apm10_24hour_mc</t>
  </si>
  <si>
    <t>tape p</t>
  </si>
  <si>
    <t>Ave Temp</t>
  </si>
  <si>
    <t>Total Mass:</t>
  </si>
  <si>
    <t>apm10_total_mass</t>
  </si>
  <si>
    <t>rh</t>
  </si>
  <si>
    <t>Std Temp</t>
  </si>
  <si>
    <t>Case Temp:</t>
  </si>
  <si>
    <t>apm10_case_temp</t>
  </si>
  <si>
    <t>heater</t>
  </si>
  <si>
    <t>Ave Press</t>
  </si>
  <si>
    <t>Air Temp:</t>
  </si>
  <si>
    <t>apm10_air_temp</t>
  </si>
  <si>
    <t>delta t</t>
  </si>
  <si>
    <t>Std Press</t>
  </si>
  <si>
    <t>Cap Temp:</t>
  </si>
  <si>
    <t>apm10_cap_temp</t>
  </si>
  <si>
    <t>s/no</t>
  </si>
  <si>
    <t>Filter Fan</t>
  </si>
  <si>
    <t>Encl Temp:</t>
  </si>
  <si>
    <t>apm10_encl_temp</t>
  </si>
  <si>
    <t>Ave Time</t>
  </si>
  <si>
    <t>Main Flow:</t>
  </si>
  <si>
    <t>apm10_main_flow</t>
  </si>
  <si>
    <t>Auto Run</t>
  </si>
  <si>
    <t>Aux Flow:</t>
  </si>
  <si>
    <t>apm10_aux_flow</t>
  </si>
  <si>
    <t>Software Version</t>
  </si>
  <si>
    <t>Ave Temp:</t>
  </si>
  <si>
    <t>apm10_av_temp</t>
  </si>
  <si>
    <t>Ave Press:</t>
  </si>
  <si>
    <t>apm10_av_press</t>
  </si>
  <si>
    <t>Filter temp</t>
  </si>
  <si>
    <t>Noise:</t>
  </si>
  <si>
    <t>apm10_noise</t>
  </si>
  <si>
    <t>Filter comp temp</t>
  </si>
  <si>
    <t>Frequency:</t>
  </si>
  <si>
    <t>apm10_freq</t>
  </si>
  <si>
    <t>Amb temp</t>
  </si>
  <si>
    <t>Amb press</t>
  </si>
  <si>
    <t>Ambient RH</t>
  </si>
  <si>
    <t>apm25_power_on</t>
  </si>
  <si>
    <t>apm25_status_off</t>
  </si>
  <si>
    <t>apm25_status_code</t>
  </si>
  <si>
    <t>apm25_op_mode</t>
  </si>
  <si>
    <t>apm25_filter_life</t>
  </si>
  <si>
    <t>apm25_rs232_mode</t>
  </si>
  <si>
    <t>apm25_time</t>
  </si>
  <si>
    <t>apm25_mass_conc</t>
  </si>
  <si>
    <t>apm25_30min_mc</t>
  </si>
  <si>
    <t>apm25_1hour_mc</t>
  </si>
  <si>
    <t>apm25_8hour_mc</t>
  </si>
  <si>
    <t>apm25_24hour_mc</t>
  </si>
  <si>
    <t>apm25_total_mass</t>
  </si>
  <si>
    <t>apm25_case_temp</t>
  </si>
  <si>
    <t>apm25_air_temp</t>
  </si>
  <si>
    <t>apm25_cap_temp</t>
  </si>
  <si>
    <t>apm25_encl_temp</t>
  </si>
  <si>
    <t>apm25_main_flow</t>
  </si>
  <si>
    <t>apm25_aux_flow</t>
  </si>
  <si>
    <t>apm25_av_temp</t>
  </si>
  <si>
    <t>apm25_av_press</t>
  </si>
  <si>
    <t>apm25_noise</t>
  </si>
  <si>
    <t>apm25_freq</t>
  </si>
  <si>
    <t>Zero (Analyser Front Panel)</t>
  </si>
  <si>
    <t>Cal Cylinder (Analyser Front Panel)</t>
  </si>
  <si>
    <t>External Datalogger present?</t>
  </si>
  <si>
    <t>Actual time:</t>
  </si>
  <si>
    <t>Actual Time:</t>
  </si>
  <si>
    <t>Actual Time</t>
  </si>
  <si>
    <t>Actual time</t>
  </si>
  <si>
    <t>D CO</t>
  </si>
  <si>
    <t>PM10 Filter / Tape Changed? Y/N</t>
  </si>
  <si>
    <t>PM10 Head Cleaned? Y/N</t>
  </si>
  <si>
    <t>PM2.5 Filter / Tape Changed? Y/N</t>
  </si>
  <si>
    <t>PM2.5 Head Cleaned? Y/N</t>
  </si>
  <si>
    <t>Code:</t>
  </si>
  <si>
    <t>Select Analyser type</t>
  </si>
  <si>
    <t>Please Select</t>
  </si>
  <si>
    <r>
      <t xml:space="preserve">Time of Visit: </t>
    </r>
    <r>
      <rPr>
        <b/>
        <sz val="10"/>
        <rFont val="Arial"/>
        <family val="2"/>
      </rPr>
      <t>(hh:mm)</t>
    </r>
  </si>
  <si>
    <t>Cal Cylinder (external logger if fitted)</t>
  </si>
  <si>
    <t>(ppb/ppm)</t>
  </si>
  <si>
    <t>(mV)</t>
  </si>
  <si>
    <t>psi / bar</t>
  </si>
  <si>
    <t>nick.phillips@uk.bureauveritas.com</t>
  </si>
  <si>
    <t>Nick Phillips</t>
  </si>
  <si>
    <t>0207 661 0764</t>
  </si>
  <si>
    <t xml:space="preserve">AQ Monitoring Station - Site Visit Summary </t>
  </si>
  <si>
    <t>Pump Vacuum:</t>
  </si>
  <si>
    <t>Reason for visit:</t>
  </si>
  <si>
    <t>Concentration (if known)</t>
  </si>
  <si>
    <t>(NOx)</t>
  </si>
  <si>
    <t>(NO)</t>
  </si>
  <si>
    <t>aurn.team@uk.bureauveritas.com</t>
  </si>
  <si>
    <t>Calibration CO:</t>
  </si>
  <si>
    <t>psi</t>
  </si>
  <si>
    <t>bar</t>
  </si>
  <si>
    <t>Sampling system intact:</t>
  </si>
  <si>
    <t>aqadmin@ricardo.com</t>
  </si>
  <si>
    <t>Ricardo Energy &amp; Environment</t>
  </si>
  <si>
    <t>Denise Knight</t>
  </si>
  <si>
    <t>01235 753590</t>
  </si>
  <si>
    <t>denise.knight@ricardo.com</t>
  </si>
  <si>
    <t>Fidas 200</t>
  </si>
  <si>
    <t>Power on:</t>
  </si>
  <si>
    <t>Device ready displayed:</t>
  </si>
  <si>
    <t>Serial Number:</t>
  </si>
  <si>
    <t>Displayed time:</t>
  </si>
  <si>
    <t>PM1:</t>
  </si>
  <si>
    <t>PM2.5:</t>
  </si>
  <si>
    <t>PM4:</t>
  </si>
  <si>
    <t>PM10:</t>
  </si>
  <si>
    <t>PMtot:</t>
  </si>
  <si>
    <t>Cn:</t>
  </si>
  <si>
    <t>Humidity:</t>
  </si>
  <si>
    <t>Temp:</t>
  </si>
  <si>
    <t>Pressure:</t>
  </si>
  <si>
    <t>Sensor flow:</t>
  </si>
  <si>
    <t>Coincidence:</t>
  </si>
  <si>
    <t>Suction pumps:</t>
  </si>
  <si>
    <t>Weatherstation (y/n):</t>
  </si>
  <si>
    <t>IADS:</t>
  </si>
  <si>
    <t>Calibration:</t>
  </si>
  <si>
    <t>LED Temperature:</t>
  </si>
  <si>
    <t>Operating modus:</t>
  </si>
  <si>
    <t>Fidas PM calibration</t>
  </si>
  <si>
    <r>
      <t>P/cm</t>
    </r>
    <r>
      <rPr>
        <vertAlign val="superscript"/>
        <sz val="10"/>
        <rFont val="Arial"/>
        <family val="2"/>
      </rPr>
      <t>3</t>
    </r>
  </si>
  <si>
    <t>Conc</t>
  </si>
  <si>
    <t>Measured peak</t>
  </si>
  <si>
    <t>Flow sensor offset:</t>
  </si>
  <si>
    <t>LSO Calibration</t>
  </si>
  <si>
    <t>London Harlington</t>
  </si>
  <si>
    <t>HRL</t>
  </si>
  <si>
    <t>KC1</t>
  </si>
  <si>
    <t>Tower Hamlets Roadside</t>
  </si>
  <si>
    <t>TH2</t>
  </si>
  <si>
    <t>Birmingham Acocks Green</t>
  </si>
  <si>
    <t>AGRN</t>
  </si>
  <si>
    <t>Blackpool Marton</t>
  </si>
  <si>
    <t>BLC2</t>
  </si>
  <si>
    <t>Camden Kerbside</t>
  </si>
  <si>
    <t>CA1</t>
  </si>
  <si>
    <t>Chilbolton</t>
  </si>
  <si>
    <t>CHBO</t>
  </si>
  <si>
    <t>Chesterfield Loundsley Green</t>
  </si>
  <si>
    <t>Chesterfield Roadside</t>
  </si>
  <si>
    <t>CHS7</t>
  </si>
  <si>
    <t>Coventry Allesley</t>
  </si>
  <si>
    <t>COAL</t>
  </si>
  <si>
    <t>Glasgow Great Western Road</t>
  </si>
  <si>
    <t>GGWR</t>
  </si>
  <si>
    <t>Fort William</t>
  </si>
  <si>
    <t>FW</t>
  </si>
  <si>
    <t>Glasgow High Street</t>
  </si>
  <si>
    <t>GHSR</t>
  </si>
  <si>
    <t>Glasgow Townhead</t>
  </si>
  <si>
    <t>GLKP</t>
  </si>
  <si>
    <t>Glasgow Kerbside</t>
  </si>
  <si>
    <t>GLA4</t>
  </si>
  <si>
    <t>Glazebury</t>
  </si>
  <si>
    <t>GLAZ</t>
  </si>
  <si>
    <t>High Muffles</t>
  </si>
  <si>
    <t>HM</t>
  </si>
  <si>
    <t>Ladybower</t>
  </si>
  <si>
    <t>LB</t>
  </si>
  <si>
    <t>Leicester A594 Roadside</t>
  </si>
  <si>
    <t>LEIR</t>
  </si>
  <si>
    <t>Leicester University</t>
  </si>
  <si>
    <t>LECU</t>
  </si>
  <si>
    <t>London Hillingdon</t>
  </si>
  <si>
    <t>HIL</t>
  </si>
  <si>
    <t>Market Harborough</t>
  </si>
  <si>
    <t>MKTH</t>
  </si>
  <si>
    <t>Nottingham Centre</t>
  </si>
  <si>
    <t>NOTT</t>
  </si>
  <si>
    <t>Nottingham Western Boulevard</t>
  </si>
  <si>
    <t>NWBV</t>
  </si>
  <si>
    <t>Reading London Road</t>
  </si>
  <si>
    <t>REA5</t>
  </si>
  <si>
    <t>Reading New Town</t>
  </si>
  <si>
    <t>REA1</t>
  </si>
  <si>
    <t>Sheffield Barnsley Road</t>
  </si>
  <si>
    <t>SHBR</t>
  </si>
  <si>
    <t>Swindon Walcot</t>
  </si>
  <si>
    <t>SWHO</t>
  </si>
  <si>
    <t>Birmingham A4540 Roadside</t>
  </si>
  <si>
    <t>BIRR</t>
  </si>
  <si>
    <t>DESA</t>
  </si>
  <si>
    <t>Coventry Binley Road</t>
  </si>
  <si>
    <t>COBR</t>
  </si>
  <si>
    <t>Leamington Spa Rugby Road</t>
  </si>
  <si>
    <t>LEAR</t>
  </si>
  <si>
    <t>Northampton Spring Park</t>
  </si>
  <si>
    <t>NTN4</t>
  </si>
  <si>
    <t>Portsmouth Anglesea Road</t>
  </si>
  <si>
    <t>POAR</t>
  </si>
  <si>
    <t>Burton-on-Trent Horninglow</t>
  </si>
  <si>
    <t>Dundee Mains Loan</t>
  </si>
  <si>
    <t>DCC1</t>
  </si>
  <si>
    <t>Aberdeen</t>
  </si>
  <si>
    <t>Aberdeen Union Street Roadside</t>
  </si>
  <si>
    <t>Aberdeen Wellington Road</t>
  </si>
  <si>
    <t>Armagh Roadside</t>
  </si>
  <si>
    <t>Aston Hill</t>
  </si>
  <si>
    <t>Auchencorth Moss</t>
  </si>
  <si>
    <t>Ballymena Antrim Road</t>
  </si>
  <si>
    <t>Ballymena Ballykeel</t>
  </si>
  <si>
    <t>Barnsley Gawber</t>
  </si>
  <si>
    <t>Barnstaple A39</t>
  </si>
  <si>
    <t>Bath Roadside</t>
  </si>
  <si>
    <t>Belfast Centre</t>
  </si>
  <si>
    <t>Belfast Stockman's Lane</t>
  </si>
  <si>
    <t>Billingham</t>
  </si>
  <si>
    <t>Birkenhead Borough Road</t>
  </si>
  <si>
    <t>Blackburn Accrington Road</t>
  </si>
  <si>
    <t>Borehamwood Meadow Park</t>
  </si>
  <si>
    <t>Bournemouth</t>
  </si>
  <si>
    <t>Bradford Mayo Avenue</t>
  </si>
  <si>
    <t>Brighton Preston Park</t>
  </si>
  <si>
    <t>Bristol St Paul's</t>
  </si>
  <si>
    <t>Bristol Temple Way</t>
  </si>
  <si>
    <t>Bury Whitefield Roadside</t>
  </si>
  <si>
    <t>Bush Estate</t>
  </si>
  <si>
    <t>Cambridge Roadside</t>
  </si>
  <si>
    <t>Cannock A5190 Roadside</t>
  </si>
  <si>
    <t>Canterbury</t>
  </si>
  <si>
    <t>Cardiff Centre</t>
  </si>
  <si>
    <t>Cardiff Newport Road</t>
  </si>
  <si>
    <t>Carlisle Roadside</t>
  </si>
  <si>
    <t>Charlton Mackrell</t>
  </si>
  <si>
    <t>Chatham Centre Roadside</t>
  </si>
  <si>
    <t>Chepstow A48</t>
  </si>
  <si>
    <t>Christchurch Barrack Road</t>
  </si>
  <si>
    <t>Cwmbran</t>
  </si>
  <si>
    <t>Derby St Alkmunds Way</t>
  </si>
  <si>
    <t>Derry Rosemount</t>
  </si>
  <si>
    <t>Dewsbury Ashworth Grove</t>
  </si>
  <si>
    <t>Doncaster A630 Cleveland Street</t>
  </si>
  <si>
    <t>Dumbarton Roadside</t>
  </si>
  <si>
    <t>Dumfries</t>
  </si>
  <si>
    <t>Ealing Horn Lane</t>
  </si>
  <si>
    <t>Eastbourne</t>
  </si>
  <si>
    <t>Edinburgh Nicolson Street</t>
  </si>
  <si>
    <t>Edinburgh St Leonards</t>
  </si>
  <si>
    <t>Eskdalemuir</t>
  </si>
  <si>
    <t>Exeter Roadside</t>
  </si>
  <si>
    <t>Grangemouth</t>
  </si>
  <si>
    <t>Grangemouth Moray</t>
  </si>
  <si>
    <t>Greenock A8 Roadside</t>
  </si>
  <si>
    <t>Hafod-yr-ynys Roadside</t>
  </si>
  <si>
    <t>Haringey Roadside</t>
  </si>
  <si>
    <t>Hartlepool St Abbs Walk</t>
  </si>
  <si>
    <t>Honiton</t>
  </si>
  <si>
    <t>Horley</t>
  </si>
  <si>
    <t>Hull Freetown</t>
  </si>
  <si>
    <t>Hull Holderness Road</t>
  </si>
  <si>
    <t>Immingham Woodlands Avenue</t>
  </si>
  <si>
    <t>Inverness</t>
  </si>
  <si>
    <t>Leamington Spa</t>
  </si>
  <si>
    <t>Leeds Centre</t>
  </si>
  <si>
    <t>Leeds Headingley Kerbside</t>
  </si>
  <si>
    <t>Leominster</t>
  </si>
  <si>
    <t>Lerwick</t>
  </si>
  <si>
    <t>Lincoln Canwick Road</t>
  </si>
  <si>
    <t>Liverpool Speke</t>
  </si>
  <si>
    <t>London Bexley</t>
  </si>
  <si>
    <t>London Bloomsbury</t>
  </si>
  <si>
    <t>London Eltham</t>
  </si>
  <si>
    <t>London Haringey Priory Park South</t>
  </si>
  <si>
    <t>London Marylebone Road</t>
  </si>
  <si>
    <t>London N. Kensington</t>
  </si>
  <si>
    <t>London Teddington Bushy Park</t>
  </si>
  <si>
    <t>London Westminster</t>
  </si>
  <si>
    <t>Lough Navar</t>
  </si>
  <si>
    <t>Lullington Heath</t>
  </si>
  <si>
    <t>Luton A505 Roadside</t>
  </si>
  <si>
    <t>Mace Head</t>
  </si>
  <si>
    <t>Manchester Piccadilly</t>
  </si>
  <si>
    <t>Manchester Sharston</t>
  </si>
  <si>
    <t>Middlesbrough</t>
  </si>
  <si>
    <t>Narberth</t>
  </si>
  <si>
    <t>Newcastle Centre</t>
  </si>
  <si>
    <t>Newcastle Cradlewell Roadside</t>
  </si>
  <si>
    <t>Newport</t>
  </si>
  <si>
    <t>Norwich Lakenfields</t>
  </si>
  <si>
    <t>Oldbury Birmingham Road</t>
  </si>
  <si>
    <t>Oxford Centre Roadside</t>
  </si>
  <si>
    <t>Oxford St Ebbes</t>
  </si>
  <si>
    <t>Peebles</t>
  </si>
  <si>
    <t>Plymouth Tavistock Road</t>
  </si>
  <si>
    <t>Plymouth Centre</t>
  </si>
  <si>
    <t>Port Talbot Margam</t>
  </si>
  <si>
    <t>Portsmouth</t>
  </si>
  <si>
    <t>Preston</t>
  </si>
  <si>
    <t>Rochester Stoke</t>
  </si>
  <si>
    <t>Salford Eccles</t>
  </si>
  <si>
    <t>Saltash Callington Road</t>
  </si>
  <si>
    <t>Sandy Roadside</t>
  </si>
  <si>
    <t>Scunthorpe Town</t>
  </si>
  <si>
    <t>Shaw Crompton Way</t>
  </si>
  <si>
    <t>Sheffield Devonshire Green</t>
  </si>
  <si>
    <t>Sheffield Tinsley</t>
  </si>
  <si>
    <t>Sibton</t>
  </si>
  <si>
    <t>Southampton Centre</t>
  </si>
  <si>
    <t>Southampton A33 Roadside</t>
  </si>
  <si>
    <t>Southend-on-Sea</t>
  </si>
  <si>
    <t>Southwark A2 Old Kent Road</t>
  </si>
  <si>
    <t>St Helens Linkway</t>
  </si>
  <si>
    <t>St Osyth</t>
  </si>
  <si>
    <t>Stanford-le-Hope Roadside</t>
  </si>
  <si>
    <t>Stockton on Tees A1035 Roadside</t>
  </si>
  <si>
    <t>Stockton-on-Tees Eaglescliffe</t>
  </si>
  <si>
    <t>Stoke-on-Trent Centre</t>
  </si>
  <si>
    <t>Stoke on Trent A50 Roadside</t>
  </si>
  <si>
    <t>Storrington Roadside</t>
  </si>
  <si>
    <t>Strath Vaich</t>
  </si>
  <si>
    <t>Sunderland Silksworth</t>
  </si>
  <si>
    <t>Sunderland Wessington Way</t>
  </si>
  <si>
    <t>Swansea Roadside</t>
  </si>
  <si>
    <t>Telford Hollinswood</t>
  </si>
  <si>
    <t>Thurrock</t>
  </si>
  <si>
    <t>Walsall Woodlands</t>
  </si>
  <si>
    <t>Warrington</t>
  </si>
  <si>
    <t>Weybourne</t>
  </si>
  <si>
    <t>Wicken Fen</t>
  </si>
  <si>
    <t>Widnes Milton Road</t>
  </si>
  <si>
    <t>Wigan Centre</t>
  </si>
  <si>
    <t>Wirral Tranmere</t>
  </si>
  <si>
    <t>Worthing A27 Roadside</t>
  </si>
  <si>
    <t>Wrexham</t>
  </si>
  <si>
    <t>Yarner Wood</t>
  </si>
  <si>
    <t>York Bootham</t>
  </si>
  <si>
    <t>York Fishergate</t>
  </si>
  <si>
    <t>ABD</t>
  </si>
  <si>
    <t>ABD7</t>
  </si>
  <si>
    <t>ABD8</t>
  </si>
  <si>
    <t>ARM6</t>
  </si>
  <si>
    <t>AH</t>
  </si>
  <si>
    <t>ACTH</t>
  </si>
  <si>
    <t>BAAR</t>
  </si>
  <si>
    <t>BALM</t>
  </si>
  <si>
    <t>BAR3</t>
  </si>
  <si>
    <t>BPLE</t>
  </si>
  <si>
    <t>BATH</t>
  </si>
  <si>
    <t>BEL2</t>
  </si>
  <si>
    <t>BEL1</t>
  </si>
  <si>
    <t>BIL</t>
  </si>
  <si>
    <t>BBRD</t>
  </si>
  <si>
    <t>BLAR</t>
  </si>
  <si>
    <t>BDMP</t>
  </si>
  <si>
    <t>BORN</t>
  </si>
  <si>
    <t>BDMA</t>
  </si>
  <si>
    <t>BRT3</t>
  </si>
  <si>
    <t>BRS8</t>
  </si>
  <si>
    <t>BR11</t>
  </si>
  <si>
    <t>BUSH</t>
  </si>
  <si>
    <t>CAM</t>
  </si>
  <si>
    <t>CANK</t>
  </si>
  <si>
    <t>CANT</t>
  </si>
  <si>
    <t>CARD</t>
  </si>
  <si>
    <t>CFRT</t>
  </si>
  <si>
    <t>CARL</t>
  </si>
  <si>
    <t>MACK</t>
  </si>
  <si>
    <t>CHAT</t>
  </si>
  <si>
    <t>CHP</t>
  </si>
  <si>
    <t>CHS6</t>
  </si>
  <si>
    <t>CHBR</t>
  </si>
  <si>
    <t>CCOP</t>
  </si>
  <si>
    <t>CWMB</t>
  </si>
  <si>
    <t>DERR</t>
  </si>
  <si>
    <t>DYAG</t>
  </si>
  <si>
    <t>DCST</t>
  </si>
  <si>
    <t>DUMB</t>
  </si>
  <si>
    <t>DUMF</t>
  </si>
  <si>
    <t>EA8</t>
  </si>
  <si>
    <t>EB</t>
  </si>
  <si>
    <t>EDNS</t>
  </si>
  <si>
    <t>ED3</t>
  </si>
  <si>
    <t>ESK</t>
  </si>
  <si>
    <t>EX</t>
  </si>
  <si>
    <t>GRAN</t>
  </si>
  <si>
    <t>GRA2</t>
  </si>
  <si>
    <t>GHA8</t>
  </si>
  <si>
    <t>CAE6</t>
  </si>
  <si>
    <t>HG1</t>
  </si>
  <si>
    <t>HSAW</t>
  </si>
  <si>
    <t>HONI</t>
  </si>
  <si>
    <t>HORE</t>
  </si>
  <si>
    <t>HUL2</t>
  </si>
  <si>
    <t>HULR</t>
  </si>
  <si>
    <t>IMGM</t>
  </si>
  <si>
    <t>INV2</t>
  </si>
  <si>
    <t>LEAM</t>
  </si>
  <si>
    <t>LEED</t>
  </si>
  <si>
    <t>LED6</t>
  </si>
  <si>
    <t>LEOM</t>
  </si>
  <si>
    <t>LERW</t>
  </si>
  <si>
    <t>LIN3</t>
  </si>
  <si>
    <t>LVP</t>
  </si>
  <si>
    <t>BEX</t>
  </si>
  <si>
    <t>CLL2</t>
  </si>
  <si>
    <t>LON6</t>
  </si>
  <si>
    <t>HG4</t>
  </si>
  <si>
    <t>MY1</t>
  </si>
  <si>
    <t>TED2</t>
  </si>
  <si>
    <t>HORS</t>
  </si>
  <si>
    <t>LN</t>
  </si>
  <si>
    <t>LH</t>
  </si>
  <si>
    <t>LUTR</t>
  </si>
  <si>
    <t>MH</t>
  </si>
  <si>
    <t>MAN3</t>
  </si>
  <si>
    <t>MAHG</t>
  </si>
  <si>
    <t>MID</t>
  </si>
  <si>
    <t>PEMB</t>
  </si>
  <si>
    <t>NEWC</t>
  </si>
  <si>
    <t>NCA3</t>
  </si>
  <si>
    <t>NPT3</t>
  </si>
  <si>
    <t>NO12</t>
  </si>
  <si>
    <t>BOLD</t>
  </si>
  <si>
    <t>OX</t>
  </si>
  <si>
    <t>OX8</t>
  </si>
  <si>
    <t>PEEB</t>
  </si>
  <si>
    <t>PLYR</t>
  </si>
  <si>
    <t>PLYM</t>
  </si>
  <si>
    <t>PT4</t>
  </si>
  <si>
    <t>PMTH</t>
  </si>
  <si>
    <t>PRES</t>
  </si>
  <si>
    <t>ROCH</t>
  </si>
  <si>
    <t>ECCL</t>
  </si>
  <si>
    <t>SASH</t>
  </si>
  <si>
    <t>SDY</t>
  </si>
  <si>
    <t>SCN2</t>
  </si>
  <si>
    <t>CW</t>
  </si>
  <si>
    <t>SHDG</t>
  </si>
  <si>
    <t>SHE</t>
  </si>
  <si>
    <t>SIB</t>
  </si>
  <si>
    <t>SOUT</t>
  </si>
  <si>
    <t>SA33</t>
  </si>
  <si>
    <t>SEND</t>
  </si>
  <si>
    <t>SK5</t>
  </si>
  <si>
    <t>SHLW</t>
  </si>
  <si>
    <t>OSY</t>
  </si>
  <si>
    <t>HOPE</t>
  </si>
  <si>
    <t>SOTR</t>
  </si>
  <si>
    <t>EAGL</t>
  </si>
  <si>
    <t>STOK</t>
  </si>
  <si>
    <t>STKR</t>
  </si>
  <si>
    <t>STOR</t>
  </si>
  <si>
    <t>SV</t>
  </si>
  <si>
    <t>SUN2</t>
  </si>
  <si>
    <t>SUNR</t>
  </si>
  <si>
    <t>SWA1</t>
  </si>
  <si>
    <t>TDHD</t>
  </si>
  <si>
    <t>THUR</t>
  </si>
  <si>
    <t>WAL4</t>
  </si>
  <si>
    <t>WAR</t>
  </si>
  <si>
    <t>WEYB</t>
  </si>
  <si>
    <t>WFEN</t>
  </si>
  <si>
    <t>WSMR</t>
  </si>
  <si>
    <t>WIG5</t>
  </si>
  <si>
    <t>TRAN</t>
  </si>
  <si>
    <t>WTHG</t>
  </si>
  <si>
    <t>WREX</t>
  </si>
  <si>
    <t>YW</t>
  </si>
  <si>
    <t>YK10</t>
  </si>
  <si>
    <t>YK11</t>
  </si>
  <si>
    <t>ERG</t>
  </si>
  <si>
    <t>dutyofficer@kcl.ac.uk</t>
  </si>
  <si>
    <t>Duty Officer</t>
  </si>
  <si>
    <t>KCL</t>
  </si>
  <si>
    <t>0207 848 4022</t>
  </si>
  <si>
    <t>Ricardo</t>
  </si>
  <si>
    <t>who</t>
  </si>
  <si>
    <t>email</t>
  </si>
  <si>
    <t>where</t>
  </si>
  <si>
    <t>number</t>
  </si>
  <si>
    <t>Please enter the electricity meter reading:</t>
  </si>
  <si>
    <t>Monodust:</t>
  </si>
  <si>
    <t>Monodust type:</t>
  </si>
  <si>
    <t>M 1100</t>
  </si>
  <si>
    <t>M 1500</t>
  </si>
  <si>
    <t>Yes</t>
  </si>
  <si>
    <t>Enter</t>
  </si>
  <si>
    <t>No</t>
  </si>
  <si>
    <t>BAM PM Maintenance</t>
  </si>
  <si>
    <t>First leak check</t>
  </si>
  <si>
    <t>Nozzle Cleaned?</t>
  </si>
  <si>
    <t>Second leak check</t>
  </si>
  <si>
    <t>l/min</t>
  </si>
  <si>
    <t>A</t>
  </si>
  <si>
    <t>D</t>
  </si>
  <si>
    <t>NA</t>
  </si>
  <si>
    <t>Birmingham Ladywood</t>
  </si>
  <si>
    <t>West Bromwich Kenrick Park</t>
  </si>
  <si>
    <t>***FOR RICARDO USE ONLY***</t>
  </si>
  <si>
    <t>WBKP</t>
  </si>
  <si>
    <t>BMLD</t>
  </si>
  <si>
    <t>Crewe Coppenhall</t>
  </si>
  <si>
    <t>BOTR</t>
  </si>
  <si>
    <t>BURW</t>
  </si>
  <si>
    <t>Serinus</t>
  </si>
  <si>
    <t>Diag8</t>
  </si>
  <si>
    <t>Service due</t>
  </si>
  <si>
    <t>Flow block temp</t>
  </si>
  <si>
    <t>Ref voltage</t>
  </si>
  <si>
    <t>Chassis temp</t>
  </si>
  <si>
    <t>Lamp/source</t>
  </si>
  <si>
    <t>Next service due</t>
  </si>
  <si>
    <t>+5v supply</t>
  </si>
  <si>
    <t>+12v supply</t>
  </si>
  <si>
    <t>+ analog supply</t>
  </si>
  <si>
    <t>- analog supply</t>
  </si>
  <si>
    <t>A2D</t>
  </si>
  <si>
    <t>Cell temp</t>
  </si>
  <si>
    <t>Converter temp</t>
  </si>
  <si>
    <t>Converter</t>
  </si>
  <si>
    <t>Converter stab</t>
  </si>
  <si>
    <t>Perm tube oven</t>
  </si>
  <si>
    <t>Cooler</t>
  </si>
  <si>
    <t>Diagnostic PTF comp</t>
  </si>
  <si>
    <t>Ozonator</t>
  </si>
  <si>
    <t>NOx conc V sat</t>
  </si>
  <si>
    <t>NO conc V sat</t>
  </si>
  <si>
    <t>Flow fault</t>
  </si>
  <si>
    <t>Conv temp &lt; target</t>
  </si>
  <si>
    <t>High voltage</t>
  </si>
  <si>
    <t>SO2 conc V sat</t>
  </si>
  <si>
    <t>Bkgd conc V sat</t>
  </si>
  <si>
    <t>Valve man. temp</t>
  </si>
  <si>
    <t>CO scrubber temp</t>
  </si>
  <si>
    <t>Mirror temp</t>
  </si>
  <si>
    <t>Correlation wheel</t>
  </si>
  <si>
    <t>IR source</t>
  </si>
  <si>
    <t>CO conc V sat</t>
  </si>
  <si>
    <t>Ozone lamp temp</t>
  </si>
  <si>
    <t>Lamp temp</t>
  </si>
  <si>
    <t>O3 conc V sat</t>
  </si>
  <si>
    <t>O3 Stabilisation</t>
  </si>
  <si>
    <t>London Honor Oak Park</t>
  </si>
  <si>
    <t>HP1</t>
  </si>
  <si>
    <t>LSO Calibration Sheet version 1.20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</si>
</sst>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-mmm\-yyyy"/>
    <numFmt numFmtId="165" formatCode="0.00000"/>
    <numFmt numFmtId="166" formatCode="0.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b/>
      <sz val="12"/>
      <color indexed="62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22"/>
      <name val="Arial"/>
      <family val="2"/>
    </font>
    <font>
      <sz val="11"/>
      <name val="Calibri"/>
      <family val="2"/>
    </font>
    <font>
      <b/>
      <sz val="24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0" tint="-0.249977111117893"/>
      <name val="Arial"/>
      <family val="2"/>
    </font>
    <font>
      <vertAlign val="superscript"/>
      <sz val="10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" fillId="0" borderId="0"/>
    <xf numFmtId="0" fontId="30" fillId="0" borderId="0" applyNumberFormat="0" applyFill="0" applyBorder="0" applyAlignment="0" applyProtection="0"/>
    <xf numFmtId="0" fontId="7" fillId="0" borderId="0"/>
  </cellStyleXfs>
  <cellXfs count="235">
    <xf numFmtId="0" fontId="0" fillId="0" borderId="0" xfId="0"/>
    <xf numFmtId="0" fontId="0" fillId="2" borderId="0" xfId="0" applyFill="1" applyProtection="1"/>
    <xf numFmtId="0" fontId="2" fillId="2" borderId="0" xfId="0" applyFont="1" applyFill="1" applyProtection="1"/>
    <xf numFmtId="0" fontId="0" fillId="2" borderId="1" xfId="0" applyFill="1" applyBorder="1" applyProtection="1"/>
    <xf numFmtId="0" fontId="3" fillId="2" borderId="0" xfId="0" applyFont="1" applyFill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5" fillId="2" borderId="1" xfId="0" applyFont="1" applyFill="1" applyBorder="1" applyProtection="1"/>
    <xf numFmtId="0" fontId="0" fillId="2" borderId="0" xfId="0" applyFill="1" applyBorder="1" applyProtection="1"/>
    <xf numFmtId="0" fontId="5" fillId="2" borderId="0" xfId="0" applyFont="1" applyFill="1" applyBorder="1" applyProtection="1"/>
    <xf numFmtId="0" fontId="12" fillId="2" borderId="0" xfId="0" applyFont="1" applyFill="1" applyProtection="1"/>
    <xf numFmtId="0" fontId="9" fillId="2" borderId="0" xfId="0" applyFont="1" applyFill="1" applyBorder="1" applyProtection="1"/>
    <xf numFmtId="0" fontId="8" fillId="2" borderId="0" xfId="0" applyFont="1" applyFill="1" applyBorder="1" applyProtection="1"/>
    <xf numFmtId="0" fontId="10" fillId="2" borderId="0" xfId="0" applyFont="1" applyFill="1" applyBorder="1" applyProtection="1"/>
    <xf numFmtId="0" fontId="13" fillId="2" borderId="0" xfId="0" applyFont="1" applyFill="1" applyProtection="1"/>
    <xf numFmtId="0" fontId="14" fillId="2" borderId="0" xfId="0" applyFont="1" applyFill="1" applyProtection="1"/>
    <xf numFmtId="0" fontId="15" fillId="2" borderId="4" xfId="0" applyFont="1" applyFill="1" applyBorder="1" applyProtection="1"/>
    <xf numFmtId="0" fontId="0" fillId="0" borderId="1" xfId="0" applyFill="1" applyBorder="1" applyProtection="1">
      <protection locked="0"/>
    </xf>
    <xf numFmtId="0" fontId="0" fillId="4" borderId="0" xfId="0" applyFill="1"/>
    <xf numFmtId="0" fontId="0" fillId="0" borderId="0" xfId="0" applyFill="1"/>
    <xf numFmtId="0" fontId="16" fillId="0" borderId="0" xfId="0" applyFont="1"/>
    <xf numFmtId="0" fontId="12" fillId="0" borderId="0" xfId="0" applyFont="1" applyFill="1"/>
    <xf numFmtId="0" fontId="12" fillId="4" borderId="0" xfId="0" applyFont="1" applyFill="1"/>
    <xf numFmtId="0" fontId="17" fillId="4" borderId="0" xfId="0" applyFont="1" applyFill="1"/>
    <xf numFmtId="0" fontId="0" fillId="4" borderId="12" xfId="0" applyFill="1" applyBorder="1"/>
    <xf numFmtId="0" fontId="0" fillId="4" borderId="13" xfId="0" applyFill="1" applyBorder="1"/>
    <xf numFmtId="0" fontId="12" fillId="4" borderId="13" xfId="0" applyFont="1" applyFill="1" applyBorder="1"/>
    <xf numFmtId="0" fontId="0" fillId="4" borderId="14" xfId="0" applyFill="1" applyBorder="1"/>
    <xf numFmtId="0" fontId="0" fillId="4" borderId="0" xfId="0" applyFill="1" applyBorder="1"/>
    <xf numFmtId="0" fontId="12" fillId="4" borderId="0" xfId="0" applyFont="1" applyFill="1" applyBorder="1"/>
    <xf numFmtId="0" fontId="0" fillId="4" borderId="15" xfId="0" applyFill="1" applyBorder="1"/>
    <xf numFmtId="0" fontId="0" fillId="4" borderId="16" xfId="0" applyFill="1" applyBorder="1"/>
    <xf numFmtId="0" fontId="12" fillId="4" borderId="16" xfId="0" applyFont="1" applyFill="1" applyBorder="1"/>
    <xf numFmtId="0" fontId="3" fillId="2" borderId="0" xfId="0" applyFont="1" applyFill="1" applyBorder="1" applyAlignment="1">
      <alignment horizontal="center"/>
    </xf>
    <xf numFmtId="0" fontId="18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8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0" fillId="2" borderId="0" xfId="0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>
      <alignment horizontal="center"/>
    </xf>
    <xf numFmtId="0" fontId="19" fillId="2" borderId="0" xfId="0" applyFont="1" applyFill="1" applyBorder="1" applyProtection="1"/>
    <xf numFmtId="0" fontId="1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4" xfId="0" applyFill="1" applyBorder="1" applyProtection="1"/>
    <xf numFmtId="0" fontId="19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/>
    <xf numFmtId="0" fontId="0" fillId="2" borderId="17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right"/>
    </xf>
    <xf numFmtId="0" fontId="19" fillId="2" borderId="0" xfId="0" applyFont="1" applyFill="1" applyProtection="1"/>
    <xf numFmtId="0" fontId="3" fillId="2" borderId="13" xfId="0" applyFont="1" applyFill="1" applyBorder="1" applyProtection="1"/>
    <xf numFmtId="0" fontId="3" fillId="2" borderId="0" xfId="0" applyFont="1" applyFill="1" applyBorder="1" applyProtection="1"/>
    <xf numFmtId="0" fontId="12" fillId="2" borderId="14" xfId="0" applyFont="1" applyFill="1" applyBorder="1" applyProtection="1"/>
    <xf numFmtId="0" fontId="12" fillId="2" borderId="0" xfId="0" applyFont="1" applyFill="1" applyBorder="1" applyProtection="1"/>
    <xf numFmtId="0" fontId="18" fillId="2" borderId="12" xfId="0" applyFont="1" applyFill="1" applyBorder="1" applyProtection="1"/>
    <xf numFmtId="0" fontId="18" fillId="2" borderId="14" xfId="0" applyFont="1" applyFill="1" applyBorder="1" applyProtection="1"/>
    <xf numFmtId="0" fontId="12" fillId="2" borderId="14" xfId="0" applyFont="1" applyFill="1" applyBorder="1" applyAlignment="1" applyProtection="1">
      <alignment horizontal="left"/>
      <protection hidden="1"/>
    </xf>
    <xf numFmtId="0" fontId="0" fillId="2" borderId="14" xfId="0" applyFill="1" applyBorder="1" applyAlignment="1" applyProtection="1">
      <alignment horizontal="right"/>
    </xf>
    <xf numFmtId="0" fontId="12" fillId="2" borderId="14" xfId="0" applyFont="1" applyFill="1" applyBorder="1" applyAlignment="1" applyProtection="1">
      <alignment horizontal="right"/>
      <protection hidden="1"/>
    </xf>
    <xf numFmtId="49" fontId="12" fillId="2" borderId="14" xfId="0" applyNumberFormat="1" applyFont="1" applyFill="1" applyBorder="1" applyProtection="1"/>
    <xf numFmtId="0" fontId="0" fillId="2" borderId="15" xfId="0" applyFill="1" applyBorder="1" applyProtection="1"/>
    <xf numFmtId="0" fontId="12" fillId="2" borderId="15" xfId="0" applyFont="1" applyFill="1" applyBorder="1" applyAlignment="1" applyProtection="1">
      <alignment horizontal="right"/>
      <protection hidden="1"/>
    </xf>
    <xf numFmtId="0" fontId="12" fillId="2" borderId="15" xfId="0" applyFont="1" applyFill="1" applyBorder="1" applyProtection="1"/>
    <xf numFmtId="0" fontId="0" fillId="2" borderId="16" xfId="0" applyFill="1" applyBorder="1" applyProtection="1"/>
    <xf numFmtId="0" fontId="0" fillId="2" borderId="0" xfId="0" applyFill="1" applyAlignment="1" applyProtection="1">
      <alignment horizontal="left"/>
    </xf>
    <xf numFmtId="0" fontId="0" fillId="2" borderId="0" xfId="0" applyFill="1" applyAlignment="1" applyProtection="1">
      <alignment horizontal="right"/>
    </xf>
    <xf numFmtId="0" fontId="3" fillId="2" borderId="14" xfId="0" applyFont="1" applyFill="1" applyBorder="1" applyProtection="1"/>
    <xf numFmtId="0" fontId="12" fillId="2" borderId="18" xfId="0" applyFont="1" applyFill="1" applyBorder="1" applyProtection="1"/>
    <xf numFmtId="0" fontId="0" fillId="2" borderId="19" xfId="0" applyFill="1" applyBorder="1"/>
    <xf numFmtId="0" fontId="0" fillId="2" borderId="19" xfId="0" applyFill="1" applyBorder="1" applyProtection="1"/>
    <xf numFmtId="0" fontId="0" fillId="2" borderId="19" xfId="0" applyFill="1" applyBorder="1" applyAlignment="1">
      <alignment horizontal="right"/>
    </xf>
    <xf numFmtId="0" fontId="12" fillId="2" borderId="14" xfId="0" applyFont="1" applyFill="1" applyBorder="1" applyAlignment="1" applyProtection="1">
      <alignment horizontal="right"/>
    </xf>
    <xf numFmtId="0" fontId="0" fillId="2" borderId="20" xfId="0" applyFill="1" applyBorder="1" applyAlignment="1">
      <alignment horizontal="right"/>
    </xf>
    <xf numFmtId="0" fontId="0" fillId="2" borderId="20" xfId="0" applyFill="1" applyBorder="1"/>
    <xf numFmtId="0" fontId="0" fillId="2" borderId="20" xfId="0" applyFill="1" applyBorder="1" applyProtection="1"/>
    <xf numFmtId="0" fontId="0" fillId="2" borderId="13" xfId="0" applyFill="1" applyBorder="1" applyProtection="1"/>
    <xf numFmtId="0" fontId="0" fillId="2" borderId="21" xfId="0" applyFill="1" applyBorder="1" applyProtection="1"/>
    <xf numFmtId="0" fontId="0" fillId="2" borderId="22" xfId="0" applyFill="1" applyBorder="1" applyProtection="1"/>
    <xf numFmtId="0" fontId="0" fillId="3" borderId="1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</xf>
    <xf numFmtId="20" fontId="0" fillId="3" borderId="1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left"/>
    </xf>
    <xf numFmtId="0" fontId="20" fillId="2" borderId="0" xfId="0" applyFont="1" applyFill="1" applyProtection="1">
      <protection hidden="1"/>
    </xf>
    <xf numFmtId="0" fontId="0" fillId="2" borderId="23" xfId="0" applyFill="1" applyBorder="1" applyProtection="1"/>
    <xf numFmtId="0" fontId="2" fillId="2" borderId="0" xfId="0" applyFont="1" applyFill="1" applyBorder="1" applyProtection="1"/>
    <xf numFmtId="0" fontId="20" fillId="2" borderId="0" xfId="0" applyFont="1" applyFill="1" applyBorder="1" applyProtection="1">
      <protection hidden="1"/>
    </xf>
    <xf numFmtId="0" fontId="0" fillId="2" borderId="0" xfId="0" applyFill="1" applyAlignment="1">
      <alignment horizontal="right"/>
    </xf>
    <xf numFmtId="0" fontId="12" fillId="2" borderId="0" xfId="0" applyFont="1" applyFill="1" applyAlignment="1" applyProtection="1">
      <alignment horizontal="right"/>
    </xf>
    <xf numFmtId="49" fontId="12" fillId="2" borderId="14" xfId="0" applyNumberFormat="1" applyFont="1" applyFill="1" applyBorder="1" applyAlignment="1" applyProtection="1">
      <alignment horizontal="right"/>
    </xf>
    <xf numFmtId="0" fontId="12" fillId="2" borderId="20" xfId="0" applyFont="1" applyFill="1" applyBorder="1" applyAlignment="1" applyProtection="1">
      <alignment horizontal="right"/>
    </xf>
    <xf numFmtId="0" fontId="26" fillId="4" borderId="0" xfId="1" applyFill="1" applyAlignment="1" applyProtection="1"/>
    <xf numFmtId="0" fontId="0" fillId="4" borderId="0" xfId="0" applyFill="1" applyAlignment="1">
      <alignment horizontal="center"/>
    </xf>
    <xf numFmtId="0" fontId="12" fillId="4" borderId="24" xfId="0" applyFont="1" applyFill="1" applyBorder="1"/>
    <xf numFmtId="0" fontId="12" fillId="4" borderId="25" xfId="0" applyFont="1" applyFill="1" applyBorder="1"/>
    <xf numFmtId="0" fontId="12" fillId="4" borderId="26" xfId="0" applyFont="1" applyFill="1" applyBorder="1"/>
    <xf numFmtId="0" fontId="12" fillId="4" borderId="27" xfId="0" applyFont="1" applyFill="1" applyBorder="1"/>
    <xf numFmtId="0" fontId="0" fillId="4" borderId="0" xfId="0" applyFont="1" applyFill="1" applyBorder="1"/>
    <xf numFmtId="0" fontId="12" fillId="4" borderId="28" xfId="0" applyFont="1" applyFill="1" applyBorder="1"/>
    <xf numFmtId="0" fontId="12" fillId="4" borderId="29" xfId="0" applyFont="1" applyFill="1" applyBorder="1"/>
    <xf numFmtId="0" fontId="16" fillId="0" borderId="0" xfId="0" applyFont="1" applyFill="1"/>
    <xf numFmtId="0" fontId="12" fillId="2" borderId="8" xfId="0" applyFont="1" applyFill="1" applyBorder="1" applyProtection="1"/>
    <xf numFmtId="0" fontId="0" fillId="4" borderId="30" xfId="0" applyFill="1" applyBorder="1" applyProtection="1"/>
    <xf numFmtId="0" fontId="0" fillId="4" borderId="21" xfId="0" applyFill="1" applyBorder="1" applyProtection="1"/>
    <xf numFmtId="0" fontId="0" fillId="4" borderId="18" xfId="0" applyFill="1" applyBorder="1" applyProtection="1"/>
    <xf numFmtId="0" fontId="0" fillId="0" borderId="4" xfId="0" applyFill="1" applyBorder="1" applyProtection="1"/>
    <xf numFmtId="0" fontId="0" fillId="0" borderId="6" xfId="0" applyFill="1" applyBorder="1" applyProtection="1"/>
    <xf numFmtId="0" fontId="0" fillId="0" borderId="9" xfId="0" applyFill="1" applyBorder="1" applyProtection="1"/>
    <xf numFmtId="0" fontId="0" fillId="0" borderId="30" xfId="0" applyFill="1" applyBorder="1" applyProtection="1"/>
    <xf numFmtId="164" fontId="13" fillId="3" borderId="0" xfId="0" applyNumberFormat="1" applyFont="1" applyFill="1" applyProtection="1"/>
    <xf numFmtId="20" fontId="21" fillId="0" borderId="0" xfId="0" applyNumberFormat="1" applyFont="1" applyProtection="1"/>
    <xf numFmtId="0" fontId="0" fillId="3" borderId="2" xfId="0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0" fillId="3" borderId="3" xfId="0" applyFill="1" applyBorder="1" applyProtection="1"/>
    <xf numFmtId="0" fontId="0" fillId="0" borderId="7" xfId="0" applyFill="1" applyBorder="1" applyProtection="1"/>
    <xf numFmtId="0" fontId="0" fillId="0" borderId="3" xfId="0" applyFill="1" applyBorder="1" applyProtection="1"/>
    <xf numFmtId="0" fontId="0" fillId="0" borderId="2" xfId="0" applyFill="1" applyBorder="1" applyProtection="1"/>
    <xf numFmtId="0" fontId="0" fillId="0" borderId="31" xfId="0" applyFill="1" applyBorder="1" applyProtection="1"/>
    <xf numFmtId="0" fontId="0" fillId="4" borderId="0" xfId="0" applyFill="1" applyProtection="1"/>
    <xf numFmtId="0" fontId="0" fillId="0" borderId="0" xfId="0" applyProtection="1"/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right"/>
    </xf>
    <xf numFmtId="20" fontId="9" fillId="2" borderId="0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20" fontId="0" fillId="3" borderId="0" xfId="0" applyNumberFormat="1" applyFill="1" applyProtection="1"/>
    <xf numFmtId="0" fontId="0" fillId="3" borderId="33" xfId="0" applyFill="1" applyBorder="1" applyAlignment="1" applyProtection="1">
      <alignment horizontal="left"/>
    </xf>
    <xf numFmtId="0" fontId="0" fillId="3" borderId="34" xfId="0" applyFill="1" applyBorder="1" applyAlignment="1" applyProtection="1">
      <alignment horizontal="left" wrapText="1"/>
    </xf>
    <xf numFmtId="0" fontId="0" fillId="3" borderId="35" xfId="0" applyFill="1" applyBorder="1" applyAlignment="1" applyProtection="1">
      <alignment horizontal="left" wrapText="1"/>
    </xf>
    <xf numFmtId="0" fontId="0" fillId="2" borderId="0" xfId="0" applyFill="1" applyBorder="1" applyAlignment="1" applyProtection="1">
      <alignment horizontal="left" wrapText="1"/>
    </xf>
    <xf numFmtId="0" fontId="0" fillId="3" borderId="36" xfId="0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horizontal="left" wrapText="1"/>
    </xf>
    <xf numFmtId="0" fontId="0" fillId="3" borderId="37" xfId="0" applyFill="1" applyBorder="1" applyAlignment="1" applyProtection="1">
      <alignment horizontal="left" wrapText="1"/>
    </xf>
    <xf numFmtId="0" fontId="0" fillId="3" borderId="38" xfId="0" applyFill="1" applyBorder="1" applyAlignment="1" applyProtection="1">
      <alignment horizontal="left" wrapText="1"/>
    </xf>
    <xf numFmtId="0" fontId="0" fillId="3" borderId="39" xfId="0" applyFill="1" applyBorder="1" applyAlignment="1" applyProtection="1">
      <alignment horizontal="left" wrapText="1"/>
    </xf>
    <xf numFmtId="0" fontId="0" fillId="3" borderId="40" xfId="0" applyFill="1" applyBorder="1" applyAlignment="1" applyProtection="1">
      <alignment horizontal="left" wrapText="1"/>
    </xf>
    <xf numFmtId="0" fontId="12" fillId="0" borderId="1" xfId="0" applyFont="1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20" fontId="0" fillId="0" borderId="1" xfId="0" applyNumberFormat="1" applyFill="1" applyBorder="1" applyAlignment="1" applyProtection="1">
      <alignment horizont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4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20" fontId="0" fillId="0" borderId="22" xfId="0" applyNumberForma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22" xfId="0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27" fillId="2" borderId="0" xfId="0" applyFont="1" applyFill="1" applyProtection="1">
      <protection locked="0"/>
    </xf>
    <xf numFmtId="0" fontId="7" fillId="4" borderId="0" xfId="0" applyFont="1" applyFill="1"/>
    <xf numFmtId="0" fontId="7" fillId="2" borderId="0" xfId="0" applyFont="1" applyFill="1" applyBorder="1"/>
    <xf numFmtId="0" fontId="5" fillId="2" borderId="0" xfId="0" applyFont="1" applyFill="1" applyAlignment="1" applyProtection="1">
      <alignment horizontal="right"/>
    </xf>
    <xf numFmtId="0" fontId="22" fillId="4" borderId="0" xfId="0" applyFont="1" applyFill="1"/>
    <xf numFmtId="0" fontId="23" fillId="4" borderId="0" xfId="0" applyFont="1" applyFill="1"/>
    <xf numFmtId="0" fontId="22" fillId="2" borderId="0" xfId="0" applyFont="1" applyFill="1" applyBorder="1"/>
    <xf numFmtId="0" fontId="12" fillId="2" borderId="0" xfId="0" applyFont="1" applyFill="1" applyBorder="1" applyAlignment="1" applyProtection="1">
      <alignment horizontal="center"/>
    </xf>
    <xf numFmtId="0" fontId="22" fillId="2" borderId="12" xfId="0" applyFont="1" applyFill="1" applyBorder="1" applyProtection="1"/>
    <xf numFmtId="0" fontId="24" fillId="2" borderId="16" xfId="0" applyFont="1" applyFill="1" applyBorder="1" applyAlignment="1" applyProtection="1">
      <alignment horizontal="right"/>
    </xf>
    <xf numFmtId="0" fontId="24" fillId="2" borderId="0" xfId="0" applyFont="1" applyFill="1" applyAlignment="1" applyProtection="1">
      <alignment horizontal="right"/>
    </xf>
    <xf numFmtId="0" fontId="0" fillId="5" borderId="0" xfId="0" applyFill="1" applyBorder="1" applyAlignment="1" applyProtection="1">
      <alignment horizontal="center" vertical="center"/>
    </xf>
    <xf numFmtId="0" fontId="0" fillId="5" borderId="12" xfId="0" applyFill="1" applyBorder="1" applyAlignment="1" applyProtection="1">
      <alignment horizontal="center" vertical="center"/>
    </xf>
    <xf numFmtId="165" fontId="0" fillId="3" borderId="1" xfId="0" applyNumberFormat="1" applyFill="1" applyBorder="1" applyProtection="1"/>
    <xf numFmtId="165" fontId="0" fillId="3" borderId="8" xfId="0" applyNumberFormat="1" applyFill="1" applyBorder="1" applyProtection="1"/>
    <xf numFmtId="165" fontId="0" fillId="2" borderId="1" xfId="0" applyNumberFormat="1" applyFill="1" applyBorder="1" applyProtection="1"/>
    <xf numFmtId="165" fontId="0" fillId="2" borderId="8" xfId="0" applyNumberFormat="1" applyFill="1" applyBorder="1" applyProtection="1"/>
    <xf numFmtId="165" fontId="0" fillId="3" borderId="32" xfId="0" applyNumberFormat="1" applyFill="1" applyBorder="1" applyProtection="1"/>
    <xf numFmtId="165" fontId="0" fillId="3" borderId="30" xfId="0" applyNumberFormat="1" applyFill="1" applyBorder="1" applyProtection="1"/>
    <xf numFmtId="165" fontId="0" fillId="3" borderId="8" xfId="0" applyNumberFormat="1" applyFill="1" applyBorder="1" applyAlignment="1" applyProtection="1">
      <alignment vertical="center"/>
    </xf>
    <xf numFmtId="165" fontId="0" fillId="0" borderId="1" xfId="0" applyNumberFormat="1" applyFill="1" applyBorder="1" applyProtection="1"/>
    <xf numFmtId="165" fontId="0" fillId="0" borderId="8" xfId="0" applyNumberFormat="1" applyFill="1" applyBorder="1" applyProtection="1"/>
    <xf numFmtId="165" fontId="0" fillId="0" borderId="32" xfId="0" applyNumberFormat="1" applyFill="1" applyBorder="1" applyProtection="1"/>
    <xf numFmtId="165" fontId="0" fillId="0" borderId="30" xfId="0" applyNumberFormat="1" applyFill="1" applyBorder="1" applyProtection="1"/>
    <xf numFmtId="0" fontId="7" fillId="2" borderId="0" xfId="0" applyFont="1" applyFill="1" applyBorder="1" applyAlignment="1">
      <alignment horizontal="right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Protection="1"/>
    <xf numFmtId="0" fontId="0" fillId="4" borderId="0" xfId="0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3" fillId="4" borderId="0" xfId="0" applyFont="1" applyFill="1" applyBorder="1"/>
    <xf numFmtId="0" fontId="29" fillId="4" borderId="0" xfId="0" applyFont="1" applyFill="1" applyBorder="1" applyAlignment="1">
      <alignment horizontal="center"/>
    </xf>
    <xf numFmtId="0" fontId="7" fillId="2" borderId="14" xfId="0" applyFont="1" applyFill="1" applyBorder="1" applyAlignment="1" applyProtection="1">
      <alignment horizontal="right"/>
    </xf>
    <xf numFmtId="0" fontId="7" fillId="0" borderId="0" xfId="0" applyFont="1" applyFill="1"/>
    <xf numFmtId="0" fontId="16" fillId="0" borderId="0" xfId="0" applyFont="1" applyProtection="1"/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31" fillId="0" borderId="0" xfId="0" applyFont="1"/>
    <xf numFmtId="0" fontId="16" fillId="0" borderId="0" xfId="0" applyFont="1" applyAlignment="1" applyProtection="1">
      <alignment vertical="center"/>
    </xf>
    <xf numFmtId="0" fontId="16" fillId="0" borderId="0" xfId="0" applyFont="1" applyFill="1" applyProtection="1"/>
    <xf numFmtId="0" fontId="16" fillId="0" borderId="0" xfId="0" applyFont="1" applyBorder="1" applyProtection="1"/>
    <xf numFmtId="166" fontId="16" fillId="0" borderId="0" xfId="0" applyNumberFormat="1" applyFont="1" applyBorder="1" applyProtection="1"/>
    <xf numFmtId="0" fontId="0" fillId="0" borderId="0" xfId="0" applyFont="1" applyFill="1"/>
    <xf numFmtId="0" fontId="7" fillId="4" borderId="0" xfId="0" applyFont="1" applyFill="1" applyAlignment="1">
      <alignment horizontal="right"/>
    </xf>
    <xf numFmtId="0" fontId="26" fillId="0" borderId="0" xfId="1" applyFill="1" applyAlignment="1" applyProtection="1"/>
    <xf numFmtId="0" fontId="0" fillId="0" borderId="0" xfId="0" applyFill="1" applyAlignment="1" applyProtection="1">
      <alignment horizontal="center"/>
      <protection locked="0"/>
    </xf>
    <xf numFmtId="0" fontId="7" fillId="4" borderId="0" xfId="0" applyFont="1" applyFill="1" applyBorder="1"/>
    <xf numFmtId="0" fontId="0" fillId="0" borderId="0" xfId="0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0" fontId="16" fillId="0" borderId="0" xfId="0" applyFont="1" applyFill="1" applyBorder="1" applyProtection="1"/>
    <xf numFmtId="0" fontId="7" fillId="2" borderId="0" xfId="0" applyFont="1" applyFill="1" applyProtection="1"/>
    <xf numFmtId="0" fontId="7" fillId="2" borderId="14" xfId="0" applyFont="1" applyFill="1" applyBorder="1" applyAlignment="1" applyProtection="1">
      <alignment horizontal="right"/>
      <protection hidden="1"/>
    </xf>
    <xf numFmtId="0" fontId="7" fillId="2" borderId="14" xfId="0" quotePrefix="1" applyFont="1" applyFill="1" applyBorder="1" applyAlignment="1" applyProtection="1">
      <alignment horizontal="right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3" xfId="0" applyNumberFormat="1" applyFill="1" applyBorder="1" applyProtection="1"/>
    <xf numFmtId="1" fontId="0" fillId="2" borderId="3" xfId="0" applyNumberFormat="1" applyFill="1" applyBorder="1" applyProtection="1"/>
    <xf numFmtId="1" fontId="0" fillId="0" borderId="3" xfId="0" applyNumberFormat="1" applyFill="1" applyBorder="1" applyProtection="1"/>
    <xf numFmtId="0" fontId="13" fillId="3" borderId="0" xfId="0" applyFont="1" applyFill="1" applyAlignment="1" applyProtection="1"/>
    <xf numFmtId="0" fontId="11" fillId="2" borderId="0" xfId="0" applyFont="1" applyFill="1" applyBorder="1" applyProtection="1"/>
    <xf numFmtId="0" fontId="0" fillId="3" borderId="12" xfId="0" applyFill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</cellXfs>
  <cellStyles count="6">
    <cellStyle name="Hyperlink" xfId="1" builtinId="8"/>
    <cellStyle name="Hyperlink 2" xfId="4" xr:uid="{00000000-0005-0000-0000-000001000000}"/>
    <cellStyle name="Normal" xfId="0" builtinId="0"/>
    <cellStyle name="Normal 2" xfId="2" xr:uid="{00000000-0005-0000-0000-000003000000}"/>
    <cellStyle name="Normal 2 2" xfId="5" xr:uid="{00000000-0005-0000-0000-000004000000}"/>
    <cellStyle name="Normal 3" xfId="3" xr:uid="{00000000-0005-0000-0000-000005000000}"/>
  </cellStyles>
  <dxfs count="6"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</border>
    </dxf>
    <dxf>
      <font>
        <strike val="0"/>
        <color theme="0" tint="-0.2499465926084170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600075</xdr:colOff>
      <xdr:row>24</xdr:row>
      <xdr:rowOff>123824</xdr:rowOff>
    </xdr:from>
    <xdr:ext cx="3883088" cy="790575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438775" y="5133974"/>
          <a:ext cx="3883088" cy="7905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4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Scroll down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utyofficer@kcl.ac.uk" TargetMode="External"/><Relationship Id="rId3" Type="http://schemas.openxmlformats.org/officeDocument/2006/relationships/hyperlink" Target="mailto:aurn.team@uk.bureauveritas.com" TargetMode="External"/><Relationship Id="rId7" Type="http://schemas.openxmlformats.org/officeDocument/2006/relationships/hyperlink" Target="mailto:dutyofficer@kcl.ac.uk" TargetMode="External"/><Relationship Id="rId2" Type="http://schemas.openxmlformats.org/officeDocument/2006/relationships/hyperlink" Target="mailto:nick.phillips@uk.bureauveritas.com" TargetMode="External"/><Relationship Id="rId1" Type="http://schemas.openxmlformats.org/officeDocument/2006/relationships/hyperlink" Target="mailto:aqadmin@ricardo.com" TargetMode="External"/><Relationship Id="rId6" Type="http://schemas.openxmlformats.org/officeDocument/2006/relationships/hyperlink" Target="mailto:nick.phillips@uk.bureauveritas.com" TargetMode="External"/><Relationship Id="rId5" Type="http://schemas.openxmlformats.org/officeDocument/2006/relationships/hyperlink" Target="mailto:aurn.team@uk.bureauveritas.com" TargetMode="External"/><Relationship Id="rId4" Type="http://schemas.openxmlformats.org/officeDocument/2006/relationships/hyperlink" Target="mailto:denise.knight@ricardo.com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55"/>
  <sheetViews>
    <sheetView tabSelected="1" topLeftCell="A19" workbookViewId="0">
      <selection activeCell="M12" sqref="M12"/>
    </sheetView>
  </sheetViews>
  <sheetFormatPr defaultColWidth="9" defaultRowHeight="12.5" x14ac:dyDescent="0.25"/>
  <cols>
    <col min="1" max="1" width="6.7265625" style="1" customWidth="1"/>
    <col min="2" max="2" width="14.7265625" style="1" bestFit="1" customWidth="1"/>
    <col min="3" max="3" width="10.453125" style="1" customWidth="1"/>
    <col min="4" max="4" width="11.1796875" style="1" customWidth="1"/>
    <col min="5" max="5" width="20.26953125" style="1" customWidth="1"/>
    <col min="6" max="6" width="8.453125" style="1" customWidth="1"/>
    <col min="7" max="7" width="17.26953125" style="1" customWidth="1"/>
    <col min="8" max="8" width="14.26953125" style="1" bestFit="1" customWidth="1"/>
    <col min="9" max="9" width="22.6328125" style="1" customWidth="1"/>
    <col min="10" max="10" width="11.7265625" style="1" bestFit="1" customWidth="1"/>
    <col min="11" max="11" width="15.81640625" style="1" bestFit="1" customWidth="1"/>
    <col min="12" max="12" width="15.1796875" style="1" customWidth="1"/>
    <col min="13" max="16384" width="9" style="1"/>
  </cols>
  <sheetData>
    <row r="1" spans="1:12" ht="20" x14ac:dyDescent="0.4">
      <c r="A1" s="15" t="s">
        <v>18</v>
      </c>
      <c r="G1" s="15" t="s">
        <v>840</v>
      </c>
    </row>
    <row r="3" spans="1:12" s="25" customFormat="1" ht="15.5" x14ac:dyDescent="0.35">
      <c r="A3" s="25" t="s">
        <v>0</v>
      </c>
      <c r="B3" s="222" t="str">
        <f>IF(ISBLANK(Intro!B12),"",Intro!B12)</f>
        <v>Please Select</v>
      </c>
      <c r="C3" s="222"/>
      <c r="D3" s="222"/>
      <c r="E3" s="25" t="s">
        <v>1</v>
      </c>
      <c r="F3" s="222" t="str">
        <f>IF(ISBLANK(Intro!B14),"",Intro!B14)</f>
        <v/>
      </c>
      <c r="G3" s="222"/>
      <c r="H3" s="222"/>
    </row>
    <row r="4" spans="1:12" s="25" customFormat="1" ht="15.5" x14ac:dyDescent="0.35">
      <c r="A4" s="25" t="s">
        <v>2</v>
      </c>
      <c r="B4" s="122" t="str">
        <f>IF(ISBLANK(Intro!B16),"",Intro!B16)</f>
        <v/>
      </c>
      <c r="C4" s="26" t="str">
        <f ca="1">IF(OR(B4&gt;TODAY(),B4&lt;TODAY()-365,TYPE(B4)&lt;&gt;1), "Invalid date", "")</f>
        <v>Invalid date</v>
      </c>
      <c r="E4" s="25" t="s">
        <v>41</v>
      </c>
      <c r="F4" s="123" t="str">
        <f>IF(ISBLANK(Intro!B19),"",IF(Intro!C19="BST",TIME(HOUR(Intro!B19)-1,MINUTE(Intro!B19),0),Intro!B19))</f>
        <v/>
      </c>
      <c r="G4" s="26" t="str">
        <f>IF(OR(E61&lt;0,F4&gt;24,TYPE(F4)&lt;&gt;1), "Invalid time - needs to be in hh:mm format with a colon", "")</f>
        <v>Invalid time - needs to be in hh:mm format with a colon</v>
      </c>
    </row>
    <row r="5" spans="1:12" x14ac:dyDescent="0.25">
      <c r="A5" s="168" t="s">
        <v>422</v>
      </c>
      <c r="B5" s="1" t="str">
        <f>IF(ISBLANK(Intro!D12),"",Intro!D12)</f>
        <v/>
      </c>
      <c r="E5" s="168" t="s">
        <v>435</v>
      </c>
      <c r="F5" s="1" t="str">
        <f>IF(ISBLANK(Intro!B21),"",Intro!B21)</f>
        <v>Please enter</v>
      </c>
    </row>
    <row r="6" spans="1:12" x14ac:dyDescent="0.25">
      <c r="A6" s="16"/>
      <c r="E6" s="16"/>
    </row>
    <row r="7" spans="1:12" ht="13.5" thickBot="1" x14ac:dyDescent="0.35">
      <c r="A7" s="4" t="s">
        <v>3</v>
      </c>
    </row>
    <row r="8" spans="1:12" ht="15.5" x14ac:dyDescent="0.35">
      <c r="A8" s="7"/>
      <c r="B8" s="13"/>
      <c r="C8" s="27" t="s">
        <v>8</v>
      </c>
      <c r="D8" s="8"/>
      <c r="E8" s="9"/>
      <c r="F8" s="27" t="s">
        <v>9</v>
      </c>
      <c r="G8" s="8"/>
      <c r="H8" s="9"/>
      <c r="I8" s="14"/>
      <c r="J8" s="8"/>
      <c r="K8" s="9"/>
    </row>
    <row r="9" spans="1:12" x14ac:dyDescent="0.25">
      <c r="A9" s="10"/>
      <c r="B9" s="5"/>
      <c r="C9" s="10"/>
      <c r="D9" s="3" t="s">
        <v>19</v>
      </c>
      <c r="E9" s="11" t="s">
        <v>20</v>
      </c>
      <c r="F9" s="10"/>
      <c r="G9" s="3" t="s">
        <v>19</v>
      </c>
      <c r="H9" s="11" t="s">
        <v>20</v>
      </c>
      <c r="I9" s="6"/>
      <c r="J9" s="3"/>
      <c r="K9" s="11"/>
    </row>
    <row r="10" spans="1:12" x14ac:dyDescent="0.25">
      <c r="A10" s="10"/>
      <c r="B10" s="5"/>
      <c r="C10" s="10"/>
      <c r="D10" s="18" t="s">
        <v>22</v>
      </c>
      <c r="E10" s="11" t="s">
        <v>21</v>
      </c>
      <c r="F10" s="10"/>
      <c r="G10" s="18" t="s">
        <v>22</v>
      </c>
      <c r="H10" s="11" t="s">
        <v>21</v>
      </c>
      <c r="I10" s="6" t="s">
        <v>10</v>
      </c>
      <c r="J10" s="3" t="s">
        <v>11</v>
      </c>
      <c r="K10" s="11" t="s">
        <v>12</v>
      </c>
    </row>
    <row r="11" spans="1:12" x14ac:dyDescent="0.25">
      <c r="A11" s="10"/>
      <c r="B11" s="5" t="s">
        <v>4</v>
      </c>
      <c r="C11" s="10" t="s">
        <v>5</v>
      </c>
      <c r="D11" s="3" t="s">
        <v>6</v>
      </c>
      <c r="E11" s="114" t="s">
        <v>28</v>
      </c>
      <c r="F11" s="10" t="s">
        <v>5</v>
      </c>
      <c r="G11" s="3" t="s">
        <v>6</v>
      </c>
      <c r="H11" s="11" t="s">
        <v>28</v>
      </c>
      <c r="I11" s="19"/>
      <c r="J11" s="3" t="s">
        <v>27</v>
      </c>
      <c r="K11" s="11" t="s">
        <v>7</v>
      </c>
      <c r="L11" s="1" t="s">
        <v>429</v>
      </c>
    </row>
    <row r="12" spans="1:12" x14ac:dyDescent="0.25">
      <c r="A12" s="10" t="s">
        <v>13</v>
      </c>
      <c r="B12" s="124" t="str">
        <f>IF(ISBLANK('Pre Cal'!F11),"",'Pre Cal'!F11)</f>
        <v/>
      </c>
      <c r="C12" s="125"/>
      <c r="D12" s="178" t="str">
        <f ca="1">IF(ISBLANK(INDIRECT("Cal!H8")),"",AVERAGE(INDIRECT("Cal!H8:J8")))</f>
        <v/>
      </c>
      <c r="E12" s="179" t="str">
        <f ca="1">IF(ISBLANK(INDIRECT("Cal!B8")),"",AVERAGE(INDIRECT("Cal!B8:D8")))</f>
        <v/>
      </c>
      <c r="F12" s="125"/>
      <c r="G12" s="178" t="str">
        <f ca="1">IF(ISBLANK(INDIRECT("Cal!H17")),"",AVERAGE(INDIRECT("Cal!H17:J17")))</f>
        <v/>
      </c>
      <c r="H12" s="184" t="str">
        <f ca="1">IF(ISBLANK(INDIRECT("Cal!B17")),"",AVERAGE(INDIRECT("Cal!B17:D17")))</f>
        <v/>
      </c>
      <c r="I12" s="219" t="str">
        <f ca="1">IF(ISBLANK(INDIRECT("Cal!B26")),"",INDIRECT("Cal!B26"))</f>
        <v/>
      </c>
      <c r="J12" s="127" t="str">
        <f>IF(ISBLANK(Cal!C26),"",Cal!C26)</f>
        <v/>
      </c>
      <c r="K12" s="126" t="str">
        <f>IF(ISBLANK(Cal!D26),"",Cal!D26)</f>
        <v/>
      </c>
      <c r="L12" s="1" t="str">
        <f>IF(ISBLANK(Cal!F26),"",Cal!F26)</f>
        <v>psi</v>
      </c>
    </row>
    <row r="13" spans="1:12" x14ac:dyDescent="0.25">
      <c r="A13" s="10" t="s">
        <v>14</v>
      </c>
      <c r="B13" s="5"/>
      <c r="C13" s="125"/>
      <c r="D13" s="178" t="str">
        <f ca="1">IF(ISBLANK(INDIRECT("Cal!H9")),"",AVERAGE(INDIRECT("Cal!H9:J9")))</f>
        <v/>
      </c>
      <c r="E13" s="179" t="str">
        <f ca="1">IF(ISBLANK(INDIRECT("Cal!B9")),"",AVERAGE(INDIRECT("Cal!B9:D9")))</f>
        <v/>
      </c>
      <c r="F13" s="125"/>
      <c r="G13" s="178" t="str">
        <f ca="1">IF(ISBLANK(INDIRECT("Cal!H18")),"",AVERAGE(INDIRECT("Cal!H18:J18")))</f>
        <v/>
      </c>
      <c r="H13" s="179" t="str">
        <f ca="1">IF(ISBLANK(INDIRECT("Cal!B18")),"",AVERAGE(INDIRECT("Cal!B18:D18")))</f>
        <v/>
      </c>
      <c r="I13" s="220"/>
      <c r="J13" s="3"/>
      <c r="K13" s="126" t="str">
        <f>IF(ISBLANK(Cal!E26),"",Cal!E26)</f>
        <v/>
      </c>
    </row>
    <row r="14" spans="1:12" x14ac:dyDescent="0.25">
      <c r="A14" s="10" t="s">
        <v>13</v>
      </c>
      <c r="B14" s="5"/>
      <c r="C14" s="10"/>
      <c r="D14" s="180"/>
      <c r="E14" s="181"/>
      <c r="F14" s="128"/>
      <c r="G14" s="185"/>
      <c r="H14" s="186"/>
      <c r="I14" s="221"/>
      <c r="J14" s="129"/>
      <c r="K14" s="126"/>
    </row>
    <row r="15" spans="1:12" x14ac:dyDescent="0.25">
      <c r="A15" s="10" t="s">
        <v>14</v>
      </c>
      <c r="B15" s="5"/>
      <c r="C15" s="10"/>
      <c r="D15" s="180"/>
      <c r="E15" s="181"/>
      <c r="F15" s="128"/>
      <c r="G15" s="185"/>
      <c r="H15" s="186"/>
      <c r="I15" s="220"/>
      <c r="J15" s="3"/>
      <c r="K15" s="126"/>
    </row>
    <row r="16" spans="1:12" x14ac:dyDescent="0.25">
      <c r="A16" s="10" t="s">
        <v>15</v>
      </c>
      <c r="B16" s="130" t="str">
        <f>IF(ISBLANK('Pre Cal'!R11),"",'Pre Cal'!R11)</f>
        <v/>
      </c>
      <c r="C16" s="128"/>
      <c r="D16" s="178" t="str">
        <f ca="1">IF(ISBLANK(INDIRECT("Cal!H11")),"",AVERAGE(INDIRECT("Cal!H11:J11")))</f>
        <v/>
      </c>
      <c r="E16" s="179" t="str">
        <f ca="1">IF(ISBLANK(INDIRECT("Cal!B11")),"",AVERAGE(INDIRECT("Cal!B11:D11")))</f>
        <v/>
      </c>
      <c r="F16" s="128"/>
      <c r="G16" s="185" t="str">
        <f ca="1">IF(ISBLANK(INDIRECT("Cal!H20")),"",AVERAGE(INDIRECT("Cal!H20:J20")))</f>
        <v/>
      </c>
      <c r="H16" s="186" t="str">
        <f ca="1">IF(ISBLANK(INDIRECT("Cal!B20")),"",AVERAGE(INDIRECT("Cal!B20:D20")))</f>
        <v/>
      </c>
      <c r="I16" s="221" t="str">
        <f ca="1">IF(ISBLANK(INDIRECT("Cal!B27")),"",INDIRECT("Cal!B27"))</f>
        <v/>
      </c>
      <c r="J16" s="129" t="str">
        <f>IF(ISBLANK(Cal!C27),"",Cal!C27)</f>
        <v/>
      </c>
      <c r="K16" s="126" t="str">
        <f>IF(ISBLANK(Cal!D27),"",Cal!D27)</f>
        <v/>
      </c>
      <c r="L16" s="1" t="str">
        <f>IF(ISBLANK(Cal!F27),"",Cal!F27)</f>
        <v/>
      </c>
    </row>
    <row r="17" spans="1:17" x14ac:dyDescent="0.25">
      <c r="A17" s="10" t="s">
        <v>16</v>
      </c>
      <c r="B17" s="130" t="str">
        <f>IF(ISBLANK('Pre Cal'!X11),"",'Pre Cal'!X11)</f>
        <v/>
      </c>
      <c r="C17" s="128"/>
      <c r="D17" s="178" t="str">
        <f ca="1">IF(ISBLANK(INDIRECT("Cal!H12")),"",AVERAGE(INDIRECT("Cal!H12:J12")))</f>
        <v/>
      </c>
      <c r="E17" s="179" t="str">
        <f ca="1">IF(ISBLANK(INDIRECT("Cal!B12")),"",AVERAGE(INDIRECT("Cal!B12:D12")))</f>
        <v/>
      </c>
      <c r="F17" s="128"/>
      <c r="G17" s="185" t="str">
        <f ca="1">IF(ISBLANK(INDIRECT("Cal!H21")),"",AVERAGE(INDIRECT("Cal!H21:J21")))</f>
        <v/>
      </c>
      <c r="H17" s="186" t="str">
        <f ca="1">IF(ISBLANK(INDIRECT("Cal!B21")),"",AVERAGE(INDIRECT("Cal!B21:D21")))</f>
        <v/>
      </c>
      <c r="I17" s="221" t="str">
        <f ca="1">IF(ISBLANK(INDIRECT("Cal!B29")),"",INDIRECT("Cal!B29"))</f>
        <v/>
      </c>
      <c r="J17" s="129" t="str">
        <f>IF(ISBLANK(Cal!C29),"",Cal!C29)</f>
        <v/>
      </c>
      <c r="K17" s="126" t="str">
        <f>IF(ISBLANK(Cal!D29),"",Cal!D29)</f>
        <v/>
      </c>
      <c r="L17" s="1" t="str">
        <f>IF(ISBLANK(Cal!F29),"",Cal!F29)</f>
        <v/>
      </c>
    </row>
    <row r="18" spans="1:17" ht="13" thickBot="1" x14ac:dyDescent="0.3">
      <c r="A18" s="12" t="s">
        <v>17</v>
      </c>
      <c r="B18" s="131" t="str">
        <f>IF(ISBLANK('Pre Cal'!L11),"",'Pre Cal'!L11)</f>
        <v/>
      </c>
      <c r="C18" s="120"/>
      <c r="D18" s="182" t="str">
        <f ca="1">IF(ISBLANK(INDIRECT("Cal!H13")),"",AVERAGE(INDIRECT("Cal!H13:J13")))</f>
        <v/>
      </c>
      <c r="E18" s="183" t="str">
        <f ca="1">IF(ISBLANK(INDIRECT("Cal!B13")),"",AVERAGE(INDIRECT("Cal!B13:D13")))</f>
        <v/>
      </c>
      <c r="F18" s="120"/>
      <c r="G18" s="187" t="str">
        <f ca="1">IF(ISBLANK(INDIRECT("Cal!H22")),"",AVERAGE(INDIRECT("Cal!H22:J22")))</f>
        <v/>
      </c>
      <c r="H18" s="188" t="str">
        <f ca="1">IF(ISBLANK(INDIRECT("Cal!B22")),"",AVERAGE(INDIRECT("Cal!B22:D22")))</f>
        <v/>
      </c>
      <c r="I18" s="116"/>
      <c r="J18" s="117"/>
      <c r="K18" s="115"/>
    </row>
    <row r="19" spans="1:17" x14ac:dyDescent="0.25">
      <c r="A19" s="20" t="s">
        <v>417</v>
      </c>
      <c r="B19" s="19"/>
      <c r="C19" s="19"/>
      <c r="D19" s="19"/>
      <c r="E19" s="19"/>
      <c r="F19" s="19"/>
      <c r="G19" s="19"/>
      <c r="H19" s="19"/>
      <c r="I19" s="118" t="str">
        <f ca="1">IF(ISBLANK(INDIRECT("Cal!B28")),"",INDIRECT("Cal!B28"))</f>
        <v/>
      </c>
      <c r="J19" s="119" t="str">
        <f>IF(ISBLANK(Cal!C28),"",Cal!C28)</f>
        <v/>
      </c>
      <c r="K19" s="19"/>
      <c r="L19" s="1" t="str">
        <f>IF(ISBLANK(Cal!F28),"",Cal!F28)</f>
        <v/>
      </c>
    </row>
    <row r="20" spans="1:17" ht="13" thickBot="1" x14ac:dyDescent="0.3">
      <c r="A20" s="20" t="s">
        <v>8</v>
      </c>
      <c r="B20" s="19"/>
      <c r="C20" s="19"/>
      <c r="D20" s="19"/>
      <c r="E20" s="19"/>
      <c r="F20" s="19"/>
      <c r="G20" s="19"/>
      <c r="H20" s="19"/>
      <c r="I20" s="120" t="str">
        <f ca="1">IF(ISBLANK(INDIRECT("Cal!B30")),"",INDIRECT("Cal!B30"))</f>
        <v/>
      </c>
      <c r="J20" s="121" t="str">
        <f>IF(ISBLANK(Cal!C30),"",Cal!C30)</f>
        <v/>
      </c>
      <c r="K20" s="19"/>
      <c r="L20" s="1" t="str">
        <f>IF(ISBLANK(Cal!F30),"",Cal!F30)</f>
        <v/>
      </c>
    </row>
    <row r="21" spans="1:17" x14ac:dyDescent="0.25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7" x14ac:dyDescent="0.25">
      <c r="G22" s="132"/>
      <c r="H22" s="132"/>
      <c r="I22" s="132"/>
    </row>
    <row r="23" spans="1:17" x14ac:dyDescent="0.25">
      <c r="A23" s="21" t="s">
        <v>418</v>
      </c>
      <c r="E23" s="133" t="str">
        <f>IF(ISBLANK(Cal!C49),"",Cal!C49)</f>
        <v/>
      </c>
      <c r="F23" s="2" t="str">
        <f>IF(OR(E23="Y",E23="N",E23=""),"","Invalid input - needs to be Y or N")</f>
        <v/>
      </c>
      <c r="G23" s="132"/>
      <c r="H23" s="132"/>
      <c r="I23" s="132"/>
    </row>
    <row r="24" spans="1:17" x14ac:dyDescent="0.25">
      <c r="A24" s="21" t="s">
        <v>419</v>
      </c>
      <c r="E24" s="133" t="str">
        <f>IF(ISBLANK(Cal!C50),"",Cal!C50)</f>
        <v/>
      </c>
      <c r="F24" s="2" t="str">
        <f>IF(OR(E24="Y",E24="N",E24=""),"","Invalid input - needs to be Y or N")</f>
        <v/>
      </c>
      <c r="G24" s="132"/>
      <c r="H24" s="132"/>
      <c r="I24" s="132"/>
      <c r="J24" s="19"/>
      <c r="K24" s="19"/>
      <c r="L24" s="19"/>
      <c r="M24" s="19"/>
      <c r="N24" s="19"/>
      <c r="O24" s="19"/>
      <c r="P24" s="19"/>
      <c r="Q24" s="19"/>
    </row>
    <row r="25" spans="1:17" ht="18.5" x14ac:dyDescent="0.45">
      <c r="G25" s="132"/>
      <c r="H25" s="132"/>
      <c r="I25" s="132"/>
      <c r="J25" s="22"/>
      <c r="K25" s="23"/>
      <c r="L25" s="19"/>
      <c r="M25" s="19"/>
      <c r="N25" s="19"/>
      <c r="O25" s="19"/>
      <c r="P25" s="19"/>
      <c r="Q25" s="19"/>
    </row>
    <row r="26" spans="1:17" ht="15.5" x14ac:dyDescent="0.35">
      <c r="A26" s="21" t="s">
        <v>420</v>
      </c>
      <c r="E26" s="133" t="str">
        <f>IF(ISBLANK(Cal!C52),"",Cal!C52)</f>
        <v/>
      </c>
      <c r="F26" s="2" t="str">
        <f>IF(OR(E26="Y",E26="N",E26=""),"","Invalid input - needs to be Y or N")</f>
        <v/>
      </c>
      <c r="G26" s="132"/>
      <c r="H26" s="132"/>
      <c r="I26" s="132"/>
      <c r="J26" s="22"/>
      <c r="K26" s="22"/>
      <c r="L26" s="19"/>
      <c r="M26" s="19"/>
      <c r="N26" s="19"/>
      <c r="O26" s="19"/>
      <c r="P26" s="19"/>
      <c r="Q26" s="19"/>
    </row>
    <row r="27" spans="1:17" ht="15.5" x14ac:dyDescent="0.35">
      <c r="A27" s="21" t="s">
        <v>421</v>
      </c>
      <c r="E27" s="133" t="str">
        <f>IF(ISBLANK(Cal!C53),"",Cal!C53)</f>
        <v/>
      </c>
      <c r="F27" s="2" t="str">
        <f>IF(OR(E27="Y",E27="N",E27=""),"","Invalid input - needs to be Y or N")</f>
        <v/>
      </c>
      <c r="G27" s="132"/>
      <c r="H27" s="132"/>
      <c r="I27" s="132"/>
      <c r="J27" s="134"/>
      <c r="K27" s="22"/>
      <c r="L27" s="135"/>
      <c r="M27" s="136"/>
      <c r="N27" s="19"/>
      <c r="O27" s="19"/>
      <c r="P27" s="134"/>
      <c r="Q27" s="22"/>
    </row>
    <row r="28" spans="1:17" ht="15.5" x14ac:dyDescent="0.35">
      <c r="G28" s="132"/>
      <c r="H28" s="132"/>
      <c r="I28" s="132"/>
      <c r="J28" s="134"/>
      <c r="K28" s="22"/>
      <c r="L28" s="135"/>
      <c r="M28" s="137"/>
      <c r="N28" s="19"/>
      <c r="O28" s="19"/>
      <c r="P28" s="223"/>
      <c r="Q28" s="223"/>
    </row>
    <row r="29" spans="1:17" ht="15.5" x14ac:dyDescent="0.35">
      <c r="A29" s="1" t="s">
        <v>23</v>
      </c>
      <c r="D29" s="79" t="s">
        <v>13</v>
      </c>
      <c r="E29" s="133" t="str">
        <f>IF(ISBLANK('Final Page'!B$9),"",'Final Page'!B$9)</f>
        <v/>
      </c>
      <c r="F29" s="2" t="str">
        <f>IF(OR(E29="Y",E29="N",E29=""),"","Invalid input - needs to be Y or N")</f>
        <v/>
      </c>
      <c r="G29" s="132"/>
      <c r="H29" s="132"/>
      <c r="I29" s="132"/>
      <c r="J29" s="223"/>
      <c r="K29" s="223"/>
      <c r="L29" s="135"/>
      <c r="M29" s="137"/>
      <c r="N29" s="19"/>
      <c r="O29" s="19"/>
      <c r="P29" s="223"/>
      <c r="Q29" s="223"/>
    </row>
    <row r="30" spans="1:17" ht="15.5" x14ac:dyDescent="0.35">
      <c r="D30" s="79" t="s">
        <v>15</v>
      </c>
      <c r="E30" s="133" t="str">
        <f>IF(ISBLANK('Final Page'!B$9),"",'Final Page'!B$9)</f>
        <v/>
      </c>
      <c r="F30" s="2" t="str">
        <f t="shared" ref="F30:F37" si="0">IF(OR(E30="Y",E30="N",E30=""),"","Invalid input - needs to be Y or N")</f>
        <v/>
      </c>
      <c r="G30" s="132"/>
      <c r="H30" s="132"/>
      <c r="I30" s="132"/>
      <c r="J30" s="223"/>
      <c r="K30" s="223"/>
      <c r="L30" s="135"/>
      <c r="M30" s="137"/>
      <c r="N30" s="19"/>
      <c r="O30" s="19"/>
      <c r="P30" s="134"/>
      <c r="Q30" s="22"/>
    </row>
    <row r="31" spans="1:17" ht="15.5" x14ac:dyDescent="0.35">
      <c r="D31" s="79" t="s">
        <v>16</v>
      </c>
      <c r="E31" s="133" t="str">
        <f>IF(ISBLANK('Final Page'!B$9),"",'Final Page'!B$9)</f>
        <v/>
      </c>
      <c r="F31" s="2" t="str">
        <f t="shared" si="0"/>
        <v/>
      </c>
      <c r="G31" s="132"/>
      <c r="H31" s="132"/>
      <c r="I31" s="132"/>
      <c r="J31" s="134"/>
      <c r="K31" s="22"/>
      <c r="L31" s="135"/>
      <c r="M31" s="137"/>
      <c r="N31" s="19"/>
      <c r="O31" s="19"/>
      <c r="P31" s="134"/>
      <c r="Q31" s="22"/>
    </row>
    <row r="32" spans="1:17" ht="15.5" x14ac:dyDescent="0.35">
      <c r="D32" s="79" t="s">
        <v>17</v>
      </c>
      <c r="E32" s="133" t="str">
        <f>IF(ISBLANK('Final Page'!B$9),"",'Final Page'!B$9)</f>
        <v/>
      </c>
      <c r="F32" s="2" t="str">
        <f t="shared" si="0"/>
        <v/>
      </c>
      <c r="G32" s="132"/>
      <c r="H32" s="132"/>
      <c r="I32" s="132"/>
      <c r="J32" s="134"/>
      <c r="K32" s="22"/>
      <c r="L32" s="135"/>
      <c r="M32" s="137"/>
      <c r="N32" s="19"/>
      <c r="O32" s="19"/>
      <c r="P32" s="134"/>
      <c r="Q32" s="22"/>
    </row>
    <row r="33" spans="1:17" ht="15.5" x14ac:dyDescent="0.35">
      <c r="D33" s="79"/>
      <c r="G33" s="132"/>
      <c r="H33" s="132"/>
      <c r="I33" s="132"/>
      <c r="J33" s="134"/>
      <c r="K33" s="22"/>
      <c r="L33" s="135"/>
      <c r="M33" s="137"/>
      <c r="N33" s="19"/>
      <c r="O33" s="19"/>
      <c r="P33" s="134"/>
      <c r="Q33" s="22"/>
    </row>
    <row r="34" spans="1:17" ht="15.5" x14ac:dyDescent="0.35">
      <c r="A34" s="1" t="s">
        <v>24</v>
      </c>
      <c r="D34" s="79" t="s">
        <v>13</v>
      </c>
      <c r="E34" s="133"/>
      <c r="F34" s="2" t="str">
        <f t="shared" si="0"/>
        <v/>
      </c>
      <c r="G34" s="132"/>
      <c r="H34" s="132"/>
      <c r="I34" s="132"/>
      <c r="J34" s="134"/>
      <c r="K34" s="22"/>
      <c r="L34" s="135"/>
      <c r="M34" s="137"/>
      <c r="N34" s="19"/>
      <c r="O34" s="19"/>
      <c r="P34" s="134"/>
      <c r="Q34" s="22"/>
    </row>
    <row r="35" spans="1:17" ht="15.5" x14ac:dyDescent="0.35">
      <c r="A35" s="20"/>
      <c r="D35" s="79" t="s">
        <v>15</v>
      </c>
      <c r="E35" s="133"/>
      <c r="F35" s="2" t="str">
        <f t="shared" si="0"/>
        <v/>
      </c>
      <c r="G35" s="132"/>
      <c r="H35" s="132"/>
      <c r="I35" s="132"/>
      <c r="J35" s="134"/>
      <c r="K35" s="22"/>
      <c r="L35" s="135"/>
      <c r="M35" s="137"/>
      <c r="N35" s="19"/>
      <c r="O35" s="19"/>
      <c r="P35" s="134"/>
      <c r="Q35" s="22"/>
    </row>
    <row r="36" spans="1:17" ht="15.5" x14ac:dyDescent="0.35">
      <c r="D36" s="79" t="s">
        <v>16</v>
      </c>
      <c r="E36" s="133"/>
      <c r="F36" s="2" t="str">
        <f t="shared" si="0"/>
        <v/>
      </c>
      <c r="G36" s="132"/>
      <c r="H36" s="132"/>
      <c r="I36" s="132"/>
      <c r="J36" s="134"/>
      <c r="K36" s="22"/>
      <c r="L36" s="135"/>
      <c r="M36" s="137"/>
      <c r="N36" s="19"/>
      <c r="O36" s="19"/>
      <c r="P36" s="134"/>
      <c r="Q36" s="22"/>
    </row>
    <row r="37" spans="1:17" ht="15.5" x14ac:dyDescent="0.35">
      <c r="D37" s="79" t="s">
        <v>17</v>
      </c>
      <c r="E37" s="133"/>
      <c r="F37" s="2" t="str">
        <f t="shared" si="0"/>
        <v/>
      </c>
      <c r="G37" s="132"/>
      <c r="H37" s="132"/>
      <c r="I37" s="132"/>
      <c r="J37" s="134"/>
      <c r="K37" s="22"/>
      <c r="L37" s="135"/>
      <c r="M37" s="137"/>
      <c r="N37" s="19"/>
      <c r="O37" s="19"/>
      <c r="P37" s="134"/>
      <c r="Q37" s="22"/>
    </row>
    <row r="38" spans="1:17" ht="15.5" x14ac:dyDescent="0.35">
      <c r="G38" s="132"/>
      <c r="H38" s="132"/>
      <c r="I38" s="132"/>
      <c r="J38" s="134"/>
      <c r="K38" s="22"/>
      <c r="L38" s="135"/>
      <c r="M38" s="137"/>
      <c r="N38" s="19"/>
      <c r="O38" s="19"/>
      <c r="P38" s="134"/>
      <c r="Q38" s="22"/>
    </row>
    <row r="39" spans="1:17" ht="15.5" x14ac:dyDescent="0.35">
      <c r="A39" s="1" t="s">
        <v>26</v>
      </c>
      <c r="D39" s="138" t="str">
        <f>IF(ISBLANK('Final Page'!B14),"",'Final Page'!B14)</f>
        <v/>
      </c>
      <c r="E39" s="2" t="str">
        <f>IF(OR(C86&lt;0,D39&gt;24,TYPE(D39)&lt;&gt;1), "Invalid time - needs to be in hh:mm format with a colon", "")</f>
        <v>Invalid time - needs to be in hh:mm format with a colon</v>
      </c>
      <c r="G39" s="132"/>
      <c r="H39" s="132"/>
      <c r="I39" s="132"/>
      <c r="J39" s="134"/>
      <c r="K39" s="22"/>
      <c r="L39" s="135"/>
      <c r="M39" s="137"/>
      <c r="N39" s="19"/>
      <c r="O39" s="19"/>
      <c r="P39" s="223"/>
      <c r="Q39" s="223"/>
    </row>
    <row r="40" spans="1:17" ht="15.5" x14ac:dyDescent="0.35">
      <c r="A40" s="16"/>
      <c r="G40" s="132"/>
      <c r="H40" s="132"/>
      <c r="I40" s="132"/>
      <c r="J40" s="223"/>
      <c r="K40" s="223"/>
      <c r="L40" s="135"/>
      <c r="M40" s="137"/>
      <c r="N40" s="19"/>
      <c r="O40" s="19"/>
      <c r="P40" s="223"/>
      <c r="Q40" s="223"/>
    </row>
    <row r="41" spans="1:17" ht="15.5" x14ac:dyDescent="0.35">
      <c r="A41" s="16"/>
      <c r="G41" s="132"/>
      <c r="H41" s="132"/>
      <c r="I41" s="132"/>
      <c r="J41" s="223"/>
      <c r="K41" s="223"/>
      <c r="L41" s="135"/>
      <c r="M41" s="137"/>
      <c r="N41" s="19"/>
      <c r="O41" s="19"/>
      <c r="P41" s="134"/>
      <c r="Q41" s="22"/>
    </row>
    <row r="42" spans="1:17" ht="16" thickBot="1" x14ac:dyDescent="0.4">
      <c r="A42" s="4" t="s">
        <v>25</v>
      </c>
      <c r="F42" s="19"/>
      <c r="G42" s="132"/>
      <c r="H42" s="132"/>
      <c r="I42" s="132"/>
      <c r="J42" s="134"/>
      <c r="K42" s="22"/>
      <c r="L42" s="135"/>
      <c r="M42" s="137"/>
      <c r="N42" s="19"/>
      <c r="O42" s="19"/>
      <c r="P42" s="134"/>
      <c r="Q42" s="22"/>
    </row>
    <row r="43" spans="1:17" ht="15.5" x14ac:dyDescent="0.35">
      <c r="A43" s="139" t="str">
        <f>CONCATENATE(Cal!B59," ",Cal!B64," ",Cal!B69," ",Cal!B74," ",Cal!B79," ",Cal!B84," ",'Final Page'!A17)</f>
        <v xml:space="preserve">      </v>
      </c>
      <c r="B43" s="140"/>
      <c r="C43" s="140"/>
      <c r="D43" s="140"/>
      <c r="E43" s="141"/>
      <c r="F43" s="142"/>
      <c r="G43" s="132"/>
      <c r="H43" s="132"/>
      <c r="I43" s="132"/>
      <c r="J43" s="134"/>
      <c r="K43" s="22"/>
      <c r="L43" s="135"/>
      <c r="M43" s="137"/>
      <c r="N43" s="19"/>
      <c r="O43" s="19"/>
      <c r="P43" s="134"/>
      <c r="Q43" s="22"/>
    </row>
    <row r="44" spans="1:17" ht="15.5" x14ac:dyDescent="0.35">
      <c r="A44" s="143"/>
      <c r="B44" s="144"/>
      <c r="C44" s="144"/>
      <c r="D44" s="144"/>
      <c r="E44" s="145"/>
      <c r="F44" s="142"/>
      <c r="G44" s="132"/>
      <c r="H44" s="132"/>
      <c r="I44" s="132"/>
      <c r="J44" s="134"/>
      <c r="K44" s="22"/>
      <c r="L44" s="135"/>
      <c r="M44" s="137"/>
      <c r="N44" s="19"/>
      <c r="O44" s="19"/>
      <c r="P44" s="134"/>
      <c r="Q44" s="22"/>
    </row>
    <row r="45" spans="1:17" ht="15.5" x14ac:dyDescent="0.35">
      <c r="A45" s="143"/>
      <c r="B45" s="144"/>
      <c r="C45" s="144"/>
      <c r="D45" s="144"/>
      <c r="E45" s="145"/>
      <c r="F45" s="142"/>
      <c r="G45" s="19"/>
      <c r="H45" s="135"/>
      <c r="I45" s="137"/>
      <c r="J45" s="134"/>
      <c r="K45" s="22"/>
      <c r="L45" s="135"/>
      <c r="M45" s="137"/>
      <c r="N45" s="19"/>
      <c r="O45" s="19"/>
      <c r="P45" s="134"/>
      <c r="Q45" s="22"/>
    </row>
    <row r="46" spans="1:17" ht="15.5" x14ac:dyDescent="0.35">
      <c r="A46" s="143"/>
      <c r="B46" s="144"/>
      <c r="C46" s="144"/>
      <c r="D46" s="144"/>
      <c r="E46" s="145"/>
      <c r="F46" s="142"/>
      <c r="G46" s="19"/>
      <c r="H46" s="135"/>
      <c r="I46" s="137"/>
      <c r="J46" s="134"/>
      <c r="K46" s="22"/>
      <c r="L46" s="135"/>
      <c r="M46" s="137"/>
      <c r="N46" s="19"/>
      <c r="O46" s="19"/>
      <c r="P46" s="19"/>
      <c r="Q46" s="19"/>
    </row>
    <row r="47" spans="1:17" ht="15.5" x14ac:dyDescent="0.35">
      <c r="A47" s="143"/>
      <c r="B47" s="144"/>
      <c r="C47" s="144"/>
      <c r="D47" s="144"/>
      <c r="E47" s="145"/>
      <c r="F47" s="142"/>
      <c r="G47" s="19"/>
      <c r="H47" s="24"/>
      <c r="I47" s="22"/>
      <c r="J47" s="22"/>
      <c r="K47" s="22"/>
      <c r="L47" s="19"/>
      <c r="M47" s="19"/>
      <c r="N47" s="19"/>
    </row>
    <row r="48" spans="1:17" ht="13" thickBot="1" x14ac:dyDescent="0.3">
      <c r="A48" s="146"/>
      <c r="B48" s="147"/>
      <c r="C48" s="147"/>
      <c r="D48" s="147"/>
      <c r="E48" s="148"/>
      <c r="F48" s="142"/>
      <c r="J48" s="19"/>
      <c r="K48" s="19"/>
      <c r="L48" s="19"/>
      <c r="M48" s="19"/>
      <c r="N48" s="19"/>
    </row>
    <row r="49" spans="1:14" x14ac:dyDescent="0.25">
      <c r="F49" s="19"/>
      <c r="J49" s="19"/>
      <c r="K49" s="19"/>
      <c r="L49" s="19"/>
      <c r="M49" s="19"/>
      <c r="N49" s="19"/>
    </row>
    <row r="50" spans="1:14" ht="15.5" x14ac:dyDescent="0.35">
      <c r="A50" s="17"/>
    </row>
    <row r="52" spans="1:14" x14ac:dyDescent="0.25">
      <c r="A52" s="16"/>
    </row>
    <row r="53" spans="1:14" x14ac:dyDescent="0.25">
      <c r="A53" s="16"/>
    </row>
    <row r="54" spans="1:14" x14ac:dyDescent="0.25">
      <c r="A54" s="16"/>
    </row>
    <row r="55" spans="1:14" ht="13" x14ac:dyDescent="0.3">
      <c r="A55" s="4" t="s">
        <v>886</v>
      </c>
    </row>
  </sheetData>
  <sheetProtection password="C748" sheet="1" objects="1" scenarios="1"/>
  <mergeCells count="10">
    <mergeCell ref="P28:Q28"/>
    <mergeCell ref="P29:Q29"/>
    <mergeCell ref="P39:Q39"/>
    <mergeCell ref="P40:Q40"/>
    <mergeCell ref="J41:K41"/>
    <mergeCell ref="B3:D3"/>
    <mergeCell ref="F3:H3"/>
    <mergeCell ref="J29:K29"/>
    <mergeCell ref="J30:K30"/>
    <mergeCell ref="J40:K40"/>
  </mergeCells>
  <phoneticPr fontId="0" type="noConversion"/>
  <pageMargins left="0.75" right="0.75" top="1" bottom="1" header="0.5" footer="0.5"/>
  <pageSetup scale="60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184"/>
  <sheetViews>
    <sheetView topLeftCell="B70" zoomScaleNormal="100" workbookViewId="0">
      <selection activeCell="Q99" sqref="Q99"/>
    </sheetView>
  </sheetViews>
  <sheetFormatPr defaultColWidth="9.1796875" defaultRowHeight="13.5" x14ac:dyDescent="0.3"/>
  <cols>
    <col min="1" max="1" width="19.26953125" style="30" customWidth="1"/>
    <col min="2" max="2" width="30.453125" style="30" customWidth="1"/>
    <col min="3" max="3" width="12.453125" style="30" customWidth="1"/>
    <col min="4" max="4" width="16.26953125" style="30" customWidth="1"/>
    <col min="5" max="5" width="18.1796875" style="30" customWidth="1"/>
    <col min="6" max="15" width="9.1796875" style="30"/>
    <col min="16" max="16" width="8.81640625" customWidth="1"/>
    <col min="17" max="17" width="9.1796875" style="30"/>
    <col min="18" max="18" width="8.81640625" customWidth="1"/>
    <col min="19" max="19" width="35.26953125" style="113" bestFit="1" customWidth="1"/>
    <col min="20" max="20" width="9.1796875" style="113"/>
    <col min="21" max="16384" width="9.1796875" style="30"/>
  </cols>
  <sheetData>
    <row r="1" spans="1:28" ht="51" customHeight="1" x14ac:dyDescent="0.65">
      <c r="A1" s="170" t="s">
        <v>433</v>
      </c>
      <c r="B1" s="29"/>
      <c r="C1" s="29"/>
      <c r="D1" s="29"/>
      <c r="E1" s="29"/>
      <c r="F1" s="29"/>
      <c r="G1" s="29"/>
      <c r="H1" s="29"/>
      <c r="I1" s="29"/>
      <c r="S1" s="31" t="s">
        <v>424</v>
      </c>
      <c r="X1" s="32" t="s">
        <v>42</v>
      </c>
      <c r="Z1" s="32" t="s">
        <v>42</v>
      </c>
    </row>
    <row r="2" spans="1:28" x14ac:dyDescent="0.3">
      <c r="A2" s="29"/>
      <c r="B2" s="29"/>
      <c r="C2" s="29"/>
      <c r="D2" s="29"/>
      <c r="E2" s="29"/>
      <c r="F2" s="29"/>
      <c r="G2" s="29"/>
      <c r="H2" s="29"/>
      <c r="I2" s="29"/>
      <c r="S2" s="199" t="s">
        <v>545</v>
      </c>
      <c r="T2" s="199" t="s">
        <v>679</v>
      </c>
      <c r="U2" s="199" t="s">
        <v>50</v>
      </c>
      <c r="V2" s="204" t="s">
        <v>835</v>
      </c>
      <c r="X2" s="198" t="s">
        <v>476</v>
      </c>
      <c r="Z2" s="32" t="s">
        <v>43</v>
      </c>
    </row>
    <row r="3" spans="1:28" x14ac:dyDescent="0.3">
      <c r="A3" s="33" t="s">
        <v>44</v>
      </c>
      <c r="B3" s="104" t="str">
        <f>AB9</f>
        <v/>
      </c>
      <c r="C3" s="29"/>
      <c r="D3" s="29"/>
      <c r="E3" s="104" t="s">
        <v>444</v>
      </c>
      <c r="F3" s="29"/>
      <c r="G3" s="29"/>
      <c r="H3" s="29"/>
      <c r="I3" s="29"/>
      <c r="S3" s="199" t="s">
        <v>546</v>
      </c>
      <c r="T3" s="199" t="s">
        <v>680</v>
      </c>
      <c r="U3" s="199" t="s">
        <v>50</v>
      </c>
      <c r="V3" s="204" t="s">
        <v>835</v>
      </c>
      <c r="X3" s="32" t="s">
        <v>45</v>
      </c>
      <c r="Z3" s="32" t="s">
        <v>46</v>
      </c>
    </row>
    <row r="4" spans="1:28" x14ac:dyDescent="0.3">
      <c r="A4" s="29"/>
      <c r="B4" s="29"/>
      <c r="C4" s="29"/>
      <c r="D4" s="29"/>
      <c r="E4" s="29"/>
      <c r="F4" s="29"/>
      <c r="G4" s="29"/>
      <c r="H4" s="29"/>
      <c r="I4" s="29"/>
      <c r="S4" s="202" t="s">
        <v>547</v>
      </c>
      <c r="T4" s="202" t="s">
        <v>681</v>
      </c>
      <c r="U4" s="199" t="s">
        <v>50</v>
      </c>
      <c r="V4" s="30" t="s">
        <v>835</v>
      </c>
      <c r="X4" s="32" t="s">
        <v>47</v>
      </c>
    </row>
    <row r="5" spans="1:28" x14ac:dyDescent="0.3">
      <c r="A5" s="33" t="s">
        <v>48</v>
      </c>
      <c r="B5" s="166" t="str">
        <f>AB10</f>
        <v/>
      </c>
      <c r="C5" s="29"/>
      <c r="D5" s="29"/>
      <c r="E5" s="166" t="s">
        <v>446</v>
      </c>
      <c r="F5" s="29"/>
      <c r="G5" s="29"/>
      <c r="H5" s="29"/>
      <c r="I5" s="29"/>
      <c r="S5" s="199" t="s">
        <v>548</v>
      </c>
      <c r="T5" s="199" t="s">
        <v>682</v>
      </c>
      <c r="U5" s="199" t="s">
        <v>50</v>
      </c>
      <c r="V5" s="204" t="s">
        <v>835</v>
      </c>
      <c r="X5" s="32" t="s">
        <v>49</v>
      </c>
    </row>
    <row r="6" spans="1:28" x14ac:dyDescent="0.3">
      <c r="A6" s="29"/>
      <c r="B6" s="166" t="str">
        <f t="shared" ref="B6:B7" si="0">AB11</f>
        <v/>
      </c>
      <c r="C6" s="29"/>
      <c r="D6" s="29"/>
      <c r="E6" s="166" t="s">
        <v>445</v>
      </c>
      <c r="F6" s="29"/>
      <c r="G6" s="29"/>
      <c r="H6" s="29"/>
      <c r="I6" s="29"/>
      <c r="S6" s="199" t="s">
        <v>549</v>
      </c>
      <c r="T6" s="199" t="s">
        <v>683</v>
      </c>
      <c r="U6" s="199" t="s">
        <v>50</v>
      </c>
      <c r="V6" s="204" t="s">
        <v>836</v>
      </c>
      <c r="X6" s="32" t="s">
        <v>51</v>
      </c>
    </row>
    <row r="7" spans="1:28" x14ac:dyDescent="0.3">
      <c r="A7" s="29"/>
      <c r="B7" s="166" t="str">
        <f t="shared" si="0"/>
        <v/>
      </c>
      <c r="C7" s="29"/>
      <c r="D7" s="29"/>
      <c r="E7" s="166" t="s">
        <v>447</v>
      </c>
      <c r="F7" s="29"/>
      <c r="G7" s="29"/>
      <c r="H7" s="29"/>
      <c r="I7" s="29"/>
      <c r="S7" s="199" t="s">
        <v>550</v>
      </c>
      <c r="T7" s="199" t="s">
        <v>684</v>
      </c>
      <c r="U7" s="199" t="s">
        <v>50</v>
      </c>
      <c r="V7" s="204" t="s">
        <v>836</v>
      </c>
    </row>
    <row r="8" spans="1:28" x14ac:dyDescent="0.3">
      <c r="A8" s="29"/>
      <c r="B8" s="166"/>
      <c r="C8" s="29"/>
      <c r="D8" s="29"/>
      <c r="E8" s="166"/>
      <c r="F8" s="29"/>
      <c r="G8" s="29"/>
      <c r="H8" s="29"/>
      <c r="I8" s="29"/>
      <c r="S8" s="199" t="s">
        <v>551</v>
      </c>
      <c r="T8" s="199" t="s">
        <v>685</v>
      </c>
      <c r="U8" s="199" t="s">
        <v>50</v>
      </c>
      <c r="V8" s="204" t="s">
        <v>836</v>
      </c>
      <c r="X8" s="204" t="s">
        <v>50</v>
      </c>
      <c r="Y8" s="204" t="s">
        <v>812</v>
      </c>
      <c r="Z8" s="204" t="s">
        <v>817</v>
      </c>
    </row>
    <row r="9" spans="1:28" x14ac:dyDescent="0.3">
      <c r="A9" s="29"/>
      <c r="B9" s="104" t="str">
        <f>AB14</f>
        <v/>
      </c>
      <c r="C9" s="29"/>
      <c r="D9" s="29"/>
      <c r="E9" s="104" t="s">
        <v>448</v>
      </c>
      <c r="F9" s="29"/>
      <c r="G9" s="29"/>
      <c r="H9" s="29"/>
      <c r="I9" s="29"/>
      <c r="S9" s="199" t="s">
        <v>552</v>
      </c>
      <c r="T9" s="199" t="s">
        <v>686</v>
      </c>
      <c r="U9" s="199" t="s">
        <v>50</v>
      </c>
      <c r="V9" s="204" t="s">
        <v>835</v>
      </c>
      <c r="X9" s="209" t="s">
        <v>439</v>
      </c>
      <c r="Y9" s="209" t="s">
        <v>813</v>
      </c>
      <c r="Z9" s="198" t="s">
        <v>819</v>
      </c>
      <c r="AB9" s="30" t="str">
        <f>IF(ISTEXT(HLOOKUP(E$12,X$8:Z$14,2,FALSE)),HLOOKUP(E$12,X$8:Z$14,2,FALSE),"")</f>
        <v/>
      </c>
    </row>
    <row r="10" spans="1:28" x14ac:dyDescent="0.3">
      <c r="A10" s="29"/>
      <c r="B10" s="29"/>
      <c r="C10" s="29"/>
      <c r="D10" s="29"/>
      <c r="E10" s="29"/>
      <c r="F10" s="29"/>
      <c r="G10" s="29"/>
      <c r="H10" s="29"/>
      <c r="I10" s="29"/>
      <c r="S10" s="199" t="s">
        <v>553</v>
      </c>
      <c r="T10" s="199" t="s">
        <v>687</v>
      </c>
      <c r="U10" s="199" t="s">
        <v>50</v>
      </c>
      <c r="V10" s="204" t="s">
        <v>836</v>
      </c>
      <c r="X10" s="198" t="s">
        <v>431</v>
      </c>
      <c r="Y10" s="198" t="s">
        <v>814</v>
      </c>
      <c r="Z10" s="198" t="s">
        <v>818</v>
      </c>
      <c r="AB10" s="30" t="str">
        <f>IF(ISTEXT(HLOOKUP(E$12,X$8:Z$14,3,FALSE)),HLOOKUP(E$12,X$8:Z$14,3,FALSE),"")</f>
        <v/>
      </c>
    </row>
    <row r="11" spans="1:28" x14ac:dyDescent="0.3">
      <c r="A11" s="29"/>
      <c r="B11" s="29"/>
      <c r="C11" s="29"/>
      <c r="D11" s="29"/>
      <c r="E11" s="29"/>
      <c r="F11" s="29"/>
      <c r="G11" s="29"/>
      <c r="H11" s="29"/>
      <c r="I11" s="29"/>
      <c r="S11" s="199" t="s">
        <v>554</v>
      </c>
      <c r="T11" s="199" t="s">
        <v>688</v>
      </c>
      <c r="U11" s="199" t="s">
        <v>50</v>
      </c>
      <c r="V11" s="204" t="s">
        <v>836</v>
      </c>
      <c r="X11" s="32" t="s">
        <v>50</v>
      </c>
      <c r="Y11" s="198" t="s">
        <v>815</v>
      </c>
      <c r="Z11" s="198" t="s">
        <v>820</v>
      </c>
      <c r="AB11" s="30" t="str">
        <f>IF(ISTEXT(HLOOKUP(E$12,X$8:Z$14,4,FALSE)),HLOOKUP(E$12,X$8:Z$14,4,FALSE),"")</f>
        <v/>
      </c>
    </row>
    <row r="12" spans="1:28" x14ac:dyDescent="0.3">
      <c r="A12" s="33" t="s">
        <v>52</v>
      </c>
      <c r="B12" s="61" t="s">
        <v>424</v>
      </c>
      <c r="C12" s="105"/>
      <c r="D12" s="34" t="str">
        <f>IF(ISTEXT(VLOOKUP($B12,$S1:$V184,2,FALSE)),VLOOKUP($B12,$S1:$V184,2,FALSE),"")</f>
        <v/>
      </c>
      <c r="E12" s="34" t="str">
        <f>IF(ISTEXT(VLOOKUP($B12,$S1:$U184,3,FALSE)),VLOOKUP($B12,$S1:$U184,3,FALSE),"")</f>
        <v/>
      </c>
      <c r="F12" s="34" t="str">
        <f>IF(ISTEXT(VLOOKUP($B12,$S1:$V184,4,FALSE)),VLOOKUP($B12,$S1:$V184,4,FALSE),"")</f>
        <v/>
      </c>
      <c r="G12" s="29"/>
      <c r="H12" s="29"/>
      <c r="I12" s="29"/>
      <c r="S12" s="199" t="s">
        <v>555</v>
      </c>
      <c r="T12" s="199" t="s">
        <v>689</v>
      </c>
      <c r="U12" s="199" t="s">
        <v>50</v>
      </c>
      <c r="V12" s="204" t="s">
        <v>835</v>
      </c>
      <c r="X12" s="198" t="s">
        <v>432</v>
      </c>
      <c r="Y12" s="198" t="s">
        <v>816</v>
      </c>
      <c r="Z12" s="198" t="s">
        <v>821</v>
      </c>
      <c r="AB12" s="30" t="str">
        <f>IF(ISTEXT(HLOOKUP(E$12,X$8:Z$14,5,FALSE)),HLOOKUP(E$12,X$8:Z$14,5,FALSE),"")</f>
        <v/>
      </c>
    </row>
    <row r="13" spans="1:28" x14ac:dyDescent="0.3">
      <c r="A13" s="29"/>
      <c r="B13" s="105"/>
      <c r="C13" s="105"/>
      <c r="D13" s="29"/>
      <c r="E13" s="29"/>
      <c r="F13" s="29"/>
      <c r="G13" s="29"/>
      <c r="H13" s="29"/>
      <c r="I13" s="29"/>
      <c r="S13" s="199" t="s">
        <v>556</v>
      </c>
      <c r="T13" s="199" t="s">
        <v>690</v>
      </c>
      <c r="U13" s="199" t="s">
        <v>50</v>
      </c>
      <c r="V13" s="204" t="s">
        <v>836</v>
      </c>
      <c r="X13" s="198"/>
      <c r="Y13" s="198"/>
    </row>
    <row r="14" spans="1:28" x14ac:dyDescent="0.3">
      <c r="A14" s="33" t="s">
        <v>53</v>
      </c>
      <c r="B14" s="200"/>
      <c r="C14" s="105"/>
      <c r="D14" s="29"/>
      <c r="E14" s="29"/>
      <c r="F14" s="29"/>
      <c r="G14" s="29"/>
      <c r="H14" s="29"/>
      <c r="I14" s="29"/>
      <c r="S14" s="199" t="s">
        <v>557</v>
      </c>
      <c r="T14" s="199" t="s">
        <v>691</v>
      </c>
      <c r="U14" s="199" t="s">
        <v>50</v>
      </c>
      <c r="V14" s="204" t="s">
        <v>835</v>
      </c>
      <c r="X14" s="209" t="s">
        <v>430</v>
      </c>
      <c r="Y14" s="209" t="s">
        <v>813</v>
      </c>
      <c r="Z14" s="207" t="s">
        <v>819</v>
      </c>
      <c r="AB14" s="30" t="str">
        <f>IF(ISTEXT(HLOOKUP(E$12,X$8:Z$14,7,FALSE)),HLOOKUP(E$12,X$8:Z$14,7,FALSE),"")</f>
        <v/>
      </c>
    </row>
    <row r="15" spans="1:28" x14ac:dyDescent="0.3">
      <c r="A15" s="29"/>
      <c r="B15" s="105"/>
      <c r="C15" s="105"/>
      <c r="D15" s="29"/>
      <c r="E15" s="29"/>
      <c r="F15" s="29"/>
      <c r="G15" s="29"/>
      <c r="H15" s="29"/>
      <c r="I15" s="29"/>
      <c r="S15" s="199" t="s">
        <v>558</v>
      </c>
      <c r="T15" s="199" t="s">
        <v>692</v>
      </c>
      <c r="U15" s="199" t="s">
        <v>50</v>
      </c>
      <c r="V15" s="204" t="s">
        <v>836</v>
      </c>
    </row>
    <row r="16" spans="1:28" ht="15.5" x14ac:dyDescent="0.35">
      <c r="A16" s="33" t="s">
        <v>54</v>
      </c>
      <c r="B16" s="150"/>
      <c r="C16" s="26" t="str">
        <f ca="1">IF(ISBLANK(B16),"",IF(OR(B16&gt;TODAY(),B16&lt;TODAY()-365,TYPE(B16)&lt;&gt;1), "Invalid date (dd/mm/yy)", ""))</f>
        <v/>
      </c>
      <c r="D16" s="29"/>
      <c r="E16" s="29"/>
      <c r="F16" s="29"/>
      <c r="G16" s="29"/>
      <c r="H16" s="29"/>
      <c r="I16" s="29"/>
      <c r="S16" s="199" t="s">
        <v>559</v>
      </c>
      <c r="T16" s="199" t="s">
        <v>693</v>
      </c>
      <c r="U16" s="199" t="s">
        <v>50</v>
      </c>
      <c r="V16" s="204" t="s">
        <v>836</v>
      </c>
    </row>
    <row r="17" spans="1:22" x14ac:dyDescent="0.3">
      <c r="A17" s="33"/>
      <c r="B17" s="105"/>
      <c r="C17" s="105"/>
      <c r="D17" s="29"/>
      <c r="E17" s="29"/>
      <c r="F17" s="29"/>
      <c r="G17" s="29"/>
      <c r="H17" s="29"/>
      <c r="I17" s="29"/>
      <c r="S17" s="199" t="s">
        <v>482</v>
      </c>
      <c r="T17" s="199" t="s">
        <v>483</v>
      </c>
      <c r="U17" s="199" t="s">
        <v>50</v>
      </c>
      <c r="V17" s="204" t="s">
        <v>836</v>
      </c>
    </row>
    <row r="18" spans="1:22" x14ac:dyDescent="0.3">
      <c r="A18" s="33"/>
      <c r="B18" s="105"/>
      <c r="C18" s="105"/>
      <c r="D18" s="29"/>
      <c r="E18" s="29"/>
      <c r="F18" s="29"/>
      <c r="G18" s="29"/>
      <c r="H18" s="29"/>
      <c r="I18" s="29"/>
      <c r="S18" s="199" t="s">
        <v>531</v>
      </c>
      <c r="T18" s="199" t="s">
        <v>532</v>
      </c>
      <c r="U18" s="199" t="s">
        <v>50</v>
      </c>
      <c r="V18" s="204" t="s">
        <v>836</v>
      </c>
    </row>
    <row r="19" spans="1:22" ht="15.5" x14ac:dyDescent="0.35">
      <c r="A19" s="166" t="s">
        <v>425</v>
      </c>
      <c r="B19" s="151"/>
      <c r="C19" s="149" t="s">
        <v>42</v>
      </c>
      <c r="D19" s="33" t="s">
        <v>55</v>
      </c>
      <c r="E19" s="26"/>
      <c r="F19" s="29"/>
      <c r="G19" s="29"/>
      <c r="H19" s="29"/>
      <c r="I19" s="29"/>
      <c r="S19" s="203" t="s">
        <v>838</v>
      </c>
      <c r="T19" s="199" t="s">
        <v>842</v>
      </c>
      <c r="U19" s="203" t="s">
        <v>50</v>
      </c>
      <c r="V19" s="204" t="s">
        <v>835</v>
      </c>
    </row>
    <row r="20" spans="1:22" x14ac:dyDescent="0.3">
      <c r="A20" s="29"/>
      <c r="B20" s="105"/>
      <c r="C20" s="105"/>
      <c r="D20" s="29"/>
      <c r="E20" s="29"/>
      <c r="F20" s="29"/>
      <c r="G20" s="29"/>
      <c r="H20" s="29"/>
      <c r="I20" s="29"/>
      <c r="S20" s="199" t="s">
        <v>560</v>
      </c>
      <c r="T20" s="199" t="s">
        <v>694</v>
      </c>
      <c r="U20" s="199" t="s">
        <v>50</v>
      </c>
      <c r="V20" s="204" t="s">
        <v>836</v>
      </c>
    </row>
    <row r="21" spans="1:22" x14ac:dyDescent="0.3">
      <c r="A21" s="33" t="s">
        <v>56</v>
      </c>
      <c r="B21" s="61" t="s">
        <v>42</v>
      </c>
      <c r="C21" s="105"/>
      <c r="D21" s="29" t="str">
        <f>IF(B21="Other","Please Specify:","")</f>
        <v/>
      </c>
      <c r="E21" s="29"/>
      <c r="F21" s="29"/>
      <c r="G21" s="29"/>
      <c r="H21" s="29"/>
      <c r="I21" s="29"/>
      <c r="S21" s="199" t="s">
        <v>484</v>
      </c>
      <c r="T21" s="199" t="s">
        <v>485</v>
      </c>
      <c r="U21" s="199" t="s">
        <v>50</v>
      </c>
      <c r="V21" s="204" t="s">
        <v>836</v>
      </c>
    </row>
    <row r="22" spans="1:22" x14ac:dyDescent="0.3">
      <c r="A22" s="29"/>
      <c r="B22" s="29"/>
      <c r="C22" s="29"/>
      <c r="D22" s="29"/>
      <c r="E22" s="29"/>
      <c r="F22" s="29"/>
      <c r="G22" s="29"/>
      <c r="H22" s="29"/>
      <c r="I22" s="29"/>
      <c r="S22" s="199" t="s">
        <v>561</v>
      </c>
      <c r="T22" s="199" t="s">
        <v>695</v>
      </c>
      <c r="U22" s="199" t="s">
        <v>50</v>
      </c>
      <c r="V22" s="204" t="s">
        <v>835</v>
      </c>
    </row>
    <row r="23" spans="1:22" x14ac:dyDescent="0.3">
      <c r="A23" s="29"/>
      <c r="B23" s="29"/>
      <c r="C23" s="29"/>
      <c r="D23" s="29"/>
      <c r="E23" s="29"/>
      <c r="F23" s="29"/>
      <c r="G23" s="29"/>
      <c r="H23" s="29"/>
      <c r="I23" s="29"/>
      <c r="S23" s="199" t="s">
        <v>562</v>
      </c>
      <c r="T23" s="199" t="s">
        <v>696</v>
      </c>
      <c r="U23" s="199" t="s">
        <v>50</v>
      </c>
      <c r="V23" s="204" t="s">
        <v>836</v>
      </c>
    </row>
    <row r="24" spans="1:22" ht="14" thickBot="1" x14ac:dyDescent="0.35">
      <c r="A24" s="33" t="s">
        <v>57</v>
      </c>
      <c r="B24" s="29"/>
      <c r="C24" s="29"/>
      <c r="D24" s="29"/>
      <c r="E24" s="29"/>
      <c r="F24" s="29"/>
      <c r="G24" s="29"/>
      <c r="H24" s="29"/>
      <c r="I24" s="29"/>
      <c r="S24" s="204" t="s">
        <v>563</v>
      </c>
      <c r="T24" s="199" t="s">
        <v>697</v>
      </c>
      <c r="U24" s="199" t="s">
        <v>50</v>
      </c>
      <c r="V24" s="204" t="s">
        <v>835</v>
      </c>
    </row>
    <row r="25" spans="1:22" ht="14" thickTop="1" x14ac:dyDescent="0.3">
      <c r="A25" s="106"/>
      <c r="B25" s="111" t="s">
        <v>58</v>
      </c>
      <c r="C25" s="111" t="s">
        <v>59</v>
      </c>
      <c r="D25" s="112" t="s">
        <v>60</v>
      </c>
      <c r="E25" s="29"/>
      <c r="F25" s="29"/>
      <c r="G25" s="29"/>
      <c r="H25" s="29"/>
      <c r="I25" s="29"/>
      <c r="S25" s="199" t="s">
        <v>564</v>
      </c>
      <c r="T25" s="199" t="s">
        <v>698</v>
      </c>
      <c r="U25" s="199" t="s">
        <v>50</v>
      </c>
      <c r="V25" s="204" t="s">
        <v>836</v>
      </c>
    </row>
    <row r="26" spans="1:22" x14ac:dyDescent="0.3">
      <c r="A26" s="107" t="s">
        <v>61</v>
      </c>
      <c r="B26" s="152"/>
      <c r="C26" s="152"/>
      <c r="D26" s="153"/>
      <c r="E26" s="29"/>
      <c r="F26" s="29"/>
      <c r="G26" s="29"/>
      <c r="H26" s="29"/>
      <c r="I26" s="29"/>
      <c r="S26" s="199" t="s">
        <v>565</v>
      </c>
      <c r="T26" s="199" t="s">
        <v>699</v>
      </c>
      <c r="U26" s="199" t="s">
        <v>50</v>
      </c>
      <c r="V26" s="204" t="s">
        <v>836</v>
      </c>
    </row>
    <row r="27" spans="1:22" x14ac:dyDescent="0.3">
      <c r="A27" s="108" t="s">
        <v>62</v>
      </c>
      <c r="B27" s="154"/>
      <c r="C27" s="154"/>
      <c r="D27" s="155"/>
      <c r="E27" s="29"/>
      <c r="F27" s="29"/>
      <c r="G27" s="29"/>
      <c r="H27" s="29"/>
      <c r="I27" s="29"/>
      <c r="S27" s="199" t="s">
        <v>566</v>
      </c>
      <c r="T27" s="199" t="s">
        <v>700</v>
      </c>
      <c r="U27" s="199" t="s">
        <v>50</v>
      </c>
      <c r="V27" s="204" t="s">
        <v>835</v>
      </c>
    </row>
    <row r="28" spans="1:22" x14ac:dyDescent="0.3">
      <c r="A28" s="108" t="s">
        <v>63</v>
      </c>
      <c r="B28" s="190"/>
      <c r="C28" s="154"/>
      <c r="D28" s="155"/>
      <c r="E28" s="29"/>
      <c r="F28" s="29"/>
      <c r="G28" s="29"/>
      <c r="H28" s="29"/>
      <c r="I28" s="29"/>
      <c r="S28" s="199" t="s">
        <v>542</v>
      </c>
      <c r="T28" s="199" t="s">
        <v>844</v>
      </c>
      <c r="U28" s="199" t="s">
        <v>50</v>
      </c>
      <c r="V28" s="204" t="s">
        <v>836</v>
      </c>
    </row>
    <row r="29" spans="1:22" x14ac:dyDescent="0.3">
      <c r="A29" s="108" t="s">
        <v>64</v>
      </c>
      <c r="B29" s="154"/>
      <c r="C29" s="154"/>
      <c r="D29" s="155"/>
      <c r="E29" s="29"/>
      <c r="F29" s="29"/>
      <c r="G29" s="29"/>
      <c r="H29" s="29"/>
      <c r="I29" s="29"/>
      <c r="S29" s="204" t="s">
        <v>567</v>
      </c>
      <c r="T29" s="199" t="s">
        <v>845</v>
      </c>
      <c r="U29" s="199" t="s">
        <v>50</v>
      </c>
      <c r="V29" s="204" t="s">
        <v>835</v>
      </c>
    </row>
    <row r="30" spans="1:22" x14ac:dyDescent="0.3">
      <c r="A30" s="108" t="s">
        <v>65</v>
      </c>
      <c r="B30" s="154"/>
      <c r="C30" s="154"/>
      <c r="D30" s="155"/>
      <c r="E30" s="29"/>
      <c r="F30" s="29"/>
      <c r="G30" s="29"/>
      <c r="H30" s="29"/>
      <c r="I30" s="29"/>
      <c r="S30" s="199" t="s">
        <v>568</v>
      </c>
      <c r="T30" s="199" t="s">
        <v>701</v>
      </c>
      <c r="U30" s="199" t="s">
        <v>50</v>
      </c>
      <c r="V30" s="204" t="s">
        <v>836</v>
      </c>
    </row>
    <row r="31" spans="1:22" x14ac:dyDescent="0.3">
      <c r="A31" s="108" t="s">
        <v>66</v>
      </c>
      <c r="B31" s="154"/>
      <c r="C31" s="154"/>
      <c r="D31" s="155"/>
      <c r="E31" s="29"/>
      <c r="F31" s="29"/>
      <c r="G31" s="29"/>
      <c r="H31" s="29"/>
      <c r="I31" s="29"/>
      <c r="S31" s="199" t="s">
        <v>569</v>
      </c>
      <c r="T31" s="199" t="s">
        <v>702</v>
      </c>
      <c r="U31" s="199" t="s">
        <v>50</v>
      </c>
      <c r="V31" s="204" t="s">
        <v>835</v>
      </c>
    </row>
    <row r="32" spans="1:22" x14ac:dyDescent="0.3">
      <c r="A32" s="108" t="s">
        <v>67</v>
      </c>
      <c r="B32" s="154"/>
      <c r="C32" s="154"/>
      <c r="D32" s="155"/>
      <c r="E32" s="29"/>
      <c r="F32" s="29"/>
      <c r="G32" s="29"/>
      <c r="H32" s="29"/>
      <c r="I32" s="29"/>
      <c r="S32" s="199" t="s">
        <v>486</v>
      </c>
      <c r="T32" s="199" t="s">
        <v>487</v>
      </c>
      <c r="U32" s="199" t="s">
        <v>812</v>
      </c>
      <c r="V32" s="204" t="s">
        <v>837</v>
      </c>
    </row>
    <row r="33" spans="1:22" x14ac:dyDescent="0.3">
      <c r="A33" s="108" t="s">
        <v>68</v>
      </c>
      <c r="B33" s="154"/>
      <c r="C33" s="154"/>
      <c r="D33" s="155"/>
      <c r="E33" s="29"/>
      <c r="F33" s="29"/>
      <c r="G33" s="29"/>
      <c r="H33" s="29"/>
      <c r="I33" s="29"/>
      <c r="S33" s="204" t="s">
        <v>570</v>
      </c>
      <c r="T33" s="204" t="s">
        <v>703</v>
      </c>
      <c r="U33" s="204" t="s">
        <v>50</v>
      </c>
      <c r="V33" s="204" t="s">
        <v>835</v>
      </c>
    </row>
    <row r="34" spans="1:22" ht="14" thickBot="1" x14ac:dyDescent="0.35">
      <c r="A34" s="109" t="s">
        <v>51</v>
      </c>
      <c r="B34" s="156"/>
      <c r="C34" s="156"/>
      <c r="D34" s="157"/>
      <c r="E34" s="29"/>
      <c r="F34" s="29"/>
      <c r="G34" s="29"/>
      <c r="H34" s="29"/>
      <c r="I34" s="29"/>
      <c r="S34" s="199" t="s">
        <v>571</v>
      </c>
      <c r="T34" s="199" t="s">
        <v>704</v>
      </c>
      <c r="U34" s="199" t="s">
        <v>50</v>
      </c>
      <c r="V34" s="204" t="s">
        <v>835</v>
      </c>
    </row>
    <row r="35" spans="1:22" ht="14" thickTop="1" x14ac:dyDescent="0.3">
      <c r="A35" s="29"/>
      <c r="B35" s="29"/>
      <c r="C35" s="29"/>
      <c r="D35" s="29"/>
      <c r="E35" s="29"/>
      <c r="F35" s="29"/>
      <c r="G35" s="29"/>
      <c r="H35" s="29"/>
      <c r="I35" s="29"/>
      <c r="S35" s="199" t="s">
        <v>572</v>
      </c>
      <c r="T35" s="199" t="s">
        <v>705</v>
      </c>
      <c r="U35" s="199" t="s">
        <v>50</v>
      </c>
      <c r="V35" s="204" t="s">
        <v>836</v>
      </c>
    </row>
    <row r="36" spans="1:22" x14ac:dyDescent="0.3">
      <c r="A36" s="110" t="s">
        <v>69</v>
      </c>
      <c r="B36" s="28"/>
      <c r="C36" s="29"/>
      <c r="D36" s="29"/>
      <c r="E36" s="29"/>
      <c r="F36" s="29"/>
      <c r="G36" s="29"/>
      <c r="H36" s="29"/>
      <c r="I36" s="29"/>
      <c r="S36" s="199" t="s">
        <v>573</v>
      </c>
      <c r="T36" s="199" t="s">
        <v>706</v>
      </c>
      <c r="U36" s="199" t="s">
        <v>50</v>
      </c>
      <c r="V36" s="204" t="s">
        <v>836</v>
      </c>
    </row>
    <row r="37" spans="1:22" x14ac:dyDescent="0.3">
      <c r="A37" s="29"/>
      <c r="B37" s="29"/>
      <c r="C37" s="29"/>
      <c r="D37" s="29"/>
      <c r="E37" s="29"/>
      <c r="F37" s="29"/>
      <c r="G37" s="29"/>
      <c r="H37" s="29"/>
      <c r="I37" s="29"/>
      <c r="S37" s="199" t="s">
        <v>574</v>
      </c>
      <c r="T37" s="199" t="s">
        <v>707</v>
      </c>
      <c r="U37" s="199" t="s">
        <v>50</v>
      </c>
      <c r="V37" s="204" t="s">
        <v>835</v>
      </c>
    </row>
    <row r="38" spans="1:22" x14ac:dyDescent="0.3">
      <c r="A38" s="29"/>
      <c r="B38" s="29"/>
      <c r="C38" s="29"/>
      <c r="D38" s="29"/>
      <c r="E38" s="29"/>
      <c r="F38" s="29"/>
      <c r="G38" s="29"/>
      <c r="H38" s="29"/>
      <c r="I38" s="29"/>
      <c r="S38" s="199" t="s">
        <v>575</v>
      </c>
      <c r="T38" s="199" t="s">
        <v>708</v>
      </c>
      <c r="U38" s="199" t="s">
        <v>50</v>
      </c>
      <c r="V38" s="204" t="s">
        <v>836</v>
      </c>
    </row>
    <row r="39" spans="1:22" x14ac:dyDescent="0.3">
      <c r="A39" s="166"/>
      <c r="B39" s="208" t="s">
        <v>822</v>
      </c>
      <c r="C39" s="28"/>
      <c r="D39" s="29"/>
      <c r="E39" s="29"/>
      <c r="F39" s="29"/>
      <c r="G39" s="29"/>
      <c r="H39" s="29"/>
      <c r="I39" s="29"/>
      <c r="S39" s="199" t="s">
        <v>576</v>
      </c>
      <c r="T39" s="199" t="s">
        <v>709</v>
      </c>
      <c r="U39" s="199" t="s">
        <v>50</v>
      </c>
      <c r="V39" s="204" t="s">
        <v>835</v>
      </c>
    </row>
    <row r="40" spans="1:22" x14ac:dyDescent="0.3">
      <c r="A40" s="29"/>
      <c r="B40" s="29"/>
      <c r="C40" s="29"/>
      <c r="D40" s="29"/>
      <c r="E40" s="29"/>
      <c r="F40" s="29"/>
      <c r="G40" s="29"/>
      <c r="H40" s="29"/>
      <c r="I40" s="29"/>
      <c r="S40" s="199" t="s">
        <v>577</v>
      </c>
      <c r="T40" s="199" t="s">
        <v>710</v>
      </c>
      <c r="U40" s="199" t="s">
        <v>50</v>
      </c>
      <c r="V40" s="204" t="s">
        <v>835</v>
      </c>
    </row>
    <row r="41" spans="1:22" x14ac:dyDescent="0.3">
      <c r="A41" s="29"/>
      <c r="B41" s="29"/>
      <c r="C41" s="29"/>
      <c r="D41" s="29"/>
      <c r="E41" s="29"/>
      <c r="F41" s="29"/>
      <c r="G41" s="29"/>
      <c r="H41" s="29"/>
      <c r="I41" s="29"/>
      <c r="S41" s="204" t="s">
        <v>490</v>
      </c>
      <c r="T41" s="199" t="s">
        <v>711</v>
      </c>
      <c r="U41" s="199" t="s">
        <v>50</v>
      </c>
      <c r="V41" s="204" t="s">
        <v>835</v>
      </c>
    </row>
    <row r="42" spans="1:22" x14ac:dyDescent="0.3">
      <c r="S42" s="199" t="s">
        <v>491</v>
      </c>
      <c r="T42" s="199" t="s">
        <v>492</v>
      </c>
      <c r="U42" s="199" t="s">
        <v>50</v>
      </c>
      <c r="V42" s="204" t="s">
        <v>835</v>
      </c>
    </row>
    <row r="43" spans="1:22" x14ac:dyDescent="0.3">
      <c r="S43" s="199" t="s">
        <v>488</v>
      </c>
      <c r="T43" s="199" t="s">
        <v>489</v>
      </c>
      <c r="U43" s="199" t="s">
        <v>50</v>
      </c>
      <c r="V43" s="204" t="s">
        <v>836</v>
      </c>
    </row>
    <row r="44" spans="1:22" x14ac:dyDescent="0.3">
      <c r="S44" s="199" t="s">
        <v>578</v>
      </c>
      <c r="T44" s="199" t="s">
        <v>712</v>
      </c>
      <c r="U44" s="199" t="s">
        <v>50</v>
      </c>
      <c r="V44" s="204" t="s">
        <v>836</v>
      </c>
    </row>
    <row r="45" spans="1:22" x14ac:dyDescent="0.3">
      <c r="S45" s="199" t="s">
        <v>493</v>
      </c>
      <c r="T45" s="199" t="s">
        <v>494</v>
      </c>
      <c r="U45" s="199" t="s">
        <v>50</v>
      </c>
      <c r="V45" s="204" t="s">
        <v>836</v>
      </c>
    </row>
    <row r="46" spans="1:22" x14ac:dyDescent="0.3">
      <c r="S46" s="199" t="s">
        <v>534</v>
      </c>
      <c r="T46" s="199" t="s">
        <v>535</v>
      </c>
      <c r="U46" s="199" t="s">
        <v>50</v>
      </c>
      <c r="V46" s="204" t="s">
        <v>836</v>
      </c>
    </row>
    <row r="47" spans="1:22" x14ac:dyDescent="0.3">
      <c r="S47" s="199" t="s">
        <v>843</v>
      </c>
      <c r="T47" s="199" t="s">
        <v>713</v>
      </c>
      <c r="U47" s="199" t="s">
        <v>50</v>
      </c>
      <c r="V47" s="204" t="s">
        <v>836</v>
      </c>
    </row>
    <row r="48" spans="1:22" x14ac:dyDescent="0.3">
      <c r="S48" s="199" t="s">
        <v>579</v>
      </c>
      <c r="T48" s="199" t="s">
        <v>714</v>
      </c>
      <c r="U48" s="199" t="s">
        <v>50</v>
      </c>
      <c r="V48" s="204" t="s">
        <v>835</v>
      </c>
    </row>
    <row r="49" spans="19:22" x14ac:dyDescent="0.3">
      <c r="S49" s="199" t="s">
        <v>580</v>
      </c>
      <c r="T49" s="199" t="s">
        <v>533</v>
      </c>
      <c r="U49" s="199" t="s">
        <v>50</v>
      </c>
      <c r="V49" s="204" t="s">
        <v>836</v>
      </c>
    </row>
    <row r="50" spans="19:22" x14ac:dyDescent="0.3">
      <c r="S50" s="199" t="s">
        <v>581</v>
      </c>
      <c r="T50" s="199" t="s">
        <v>715</v>
      </c>
      <c r="U50" s="199" t="s">
        <v>50</v>
      </c>
      <c r="V50" s="204" t="s">
        <v>835</v>
      </c>
    </row>
    <row r="51" spans="19:22" x14ac:dyDescent="0.3">
      <c r="S51" s="199" t="s">
        <v>582</v>
      </c>
      <c r="T51" s="199" t="s">
        <v>716</v>
      </c>
      <c r="U51" s="199" t="s">
        <v>50</v>
      </c>
      <c r="V51" s="204" t="s">
        <v>835</v>
      </c>
    </row>
    <row r="52" spans="19:22" x14ac:dyDescent="0.3">
      <c r="S52" s="204" t="s">
        <v>583</v>
      </c>
      <c r="T52" s="199" t="s">
        <v>717</v>
      </c>
      <c r="U52" s="199" t="s">
        <v>50</v>
      </c>
      <c r="V52" s="204" t="s">
        <v>836</v>
      </c>
    </row>
    <row r="53" spans="19:22" x14ac:dyDescent="0.3">
      <c r="S53" s="199" t="s">
        <v>584</v>
      </c>
      <c r="T53" s="199" t="s">
        <v>718</v>
      </c>
      <c r="U53" s="199" t="s">
        <v>50</v>
      </c>
      <c r="V53" s="204" t="s">
        <v>835</v>
      </c>
    </row>
    <row r="54" spans="19:22" x14ac:dyDescent="0.3">
      <c r="S54" s="199" t="s">
        <v>585</v>
      </c>
      <c r="T54" s="199" t="s">
        <v>719</v>
      </c>
      <c r="U54" s="199" t="s">
        <v>50</v>
      </c>
      <c r="V54" s="204" t="s">
        <v>836</v>
      </c>
    </row>
    <row r="55" spans="19:22" x14ac:dyDescent="0.3">
      <c r="S55" s="199" t="s">
        <v>543</v>
      </c>
      <c r="T55" s="199" t="s">
        <v>544</v>
      </c>
      <c r="U55" s="199" t="s">
        <v>50</v>
      </c>
      <c r="V55" s="204" t="s">
        <v>835</v>
      </c>
    </row>
    <row r="56" spans="19:22" x14ac:dyDescent="0.3">
      <c r="S56" s="199" t="s">
        <v>586</v>
      </c>
      <c r="T56" s="199" t="s">
        <v>720</v>
      </c>
      <c r="U56" s="199" t="s">
        <v>812</v>
      </c>
      <c r="V56" s="204" t="s">
        <v>837</v>
      </c>
    </row>
    <row r="57" spans="19:22" x14ac:dyDescent="0.3">
      <c r="S57" s="199" t="s">
        <v>587</v>
      </c>
      <c r="T57" s="199" t="s">
        <v>721</v>
      </c>
      <c r="U57" s="199" t="s">
        <v>812</v>
      </c>
      <c r="V57" s="204" t="s">
        <v>837</v>
      </c>
    </row>
    <row r="58" spans="19:22" x14ac:dyDescent="0.3">
      <c r="S58" s="199" t="s">
        <v>588</v>
      </c>
      <c r="T58" s="199" t="s">
        <v>722</v>
      </c>
      <c r="U58" s="199" t="s">
        <v>50</v>
      </c>
      <c r="V58" s="204" t="s">
        <v>835</v>
      </c>
    </row>
    <row r="59" spans="19:22" x14ac:dyDescent="0.3">
      <c r="S59" s="199" t="s">
        <v>589</v>
      </c>
      <c r="T59" s="199" t="s">
        <v>723</v>
      </c>
      <c r="U59" s="199" t="s">
        <v>50</v>
      </c>
      <c r="V59" s="204" t="s">
        <v>836</v>
      </c>
    </row>
    <row r="60" spans="19:22" x14ac:dyDescent="0.3">
      <c r="S60" s="199" t="s">
        <v>590</v>
      </c>
      <c r="T60" s="199" t="s">
        <v>724</v>
      </c>
      <c r="U60" s="199" t="s">
        <v>50</v>
      </c>
      <c r="V60" s="204" t="s">
        <v>836</v>
      </c>
    </row>
    <row r="61" spans="19:22" x14ac:dyDescent="0.3">
      <c r="S61" s="199" t="s">
        <v>591</v>
      </c>
      <c r="T61" s="199" t="s">
        <v>725</v>
      </c>
      <c r="U61" s="199" t="s">
        <v>50</v>
      </c>
      <c r="V61" s="204" t="s">
        <v>835</v>
      </c>
    </row>
    <row r="62" spans="19:22" x14ac:dyDescent="0.3">
      <c r="S62" s="199" t="s">
        <v>497</v>
      </c>
      <c r="T62" s="199" t="s">
        <v>498</v>
      </c>
      <c r="U62" s="199" t="s">
        <v>50</v>
      </c>
      <c r="V62" s="204" t="s">
        <v>836</v>
      </c>
    </row>
    <row r="63" spans="19:22" x14ac:dyDescent="0.3">
      <c r="S63" s="199" t="s">
        <v>495</v>
      </c>
      <c r="T63" s="199" t="s">
        <v>496</v>
      </c>
      <c r="U63" s="199" t="s">
        <v>50</v>
      </c>
      <c r="V63" s="204" t="s">
        <v>836</v>
      </c>
    </row>
    <row r="64" spans="19:22" x14ac:dyDescent="0.3">
      <c r="S64" s="199" t="s">
        <v>499</v>
      </c>
      <c r="T64" s="199" t="s">
        <v>500</v>
      </c>
      <c r="U64" s="199" t="s">
        <v>50</v>
      </c>
      <c r="V64" s="204" t="s">
        <v>836</v>
      </c>
    </row>
    <row r="65" spans="19:22" x14ac:dyDescent="0.3">
      <c r="S65" s="199" t="s">
        <v>503</v>
      </c>
      <c r="T65" s="199" t="s">
        <v>504</v>
      </c>
      <c r="U65" s="199" t="s">
        <v>50</v>
      </c>
      <c r="V65" s="204" t="s">
        <v>836</v>
      </c>
    </row>
    <row r="66" spans="19:22" x14ac:dyDescent="0.3">
      <c r="S66" s="199" t="s">
        <v>501</v>
      </c>
      <c r="T66" s="199" t="s">
        <v>502</v>
      </c>
      <c r="U66" s="199" t="s">
        <v>50</v>
      </c>
      <c r="V66" s="204" t="s">
        <v>836</v>
      </c>
    </row>
    <row r="67" spans="19:22" x14ac:dyDescent="0.3">
      <c r="S67" s="199" t="s">
        <v>505</v>
      </c>
      <c r="T67" s="199" t="s">
        <v>506</v>
      </c>
      <c r="U67" s="199" t="s">
        <v>50</v>
      </c>
      <c r="V67" s="204" t="s">
        <v>836</v>
      </c>
    </row>
    <row r="68" spans="19:22" x14ac:dyDescent="0.3">
      <c r="S68" s="199" t="s">
        <v>592</v>
      </c>
      <c r="T68" s="199" t="s">
        <v>726</v>
      </c>
      <c r="U68" s="199" t="s">
        <v>50</v>
      </c>
      <c r="V68" s="204" t="s">
        <v>835</v>
      </c>
    </row>
    <row r="69" spans="19:22" x14ac:dyDescent="0.3">
      <c r="S69" s="199" t="s">
        <v>593</v>
      </c>
      <c r="T69" s="199" t="s">
        <v>727</v>
      </c>
      <c r="U69" s="199" t="s">
        <v>50</v>
      </c>
      <c r="V69" s="204" t="s">
        <v>835</v>
      </c>
    </row>
    <row r="70" spans="19:22" x14ac:dyDescent="0.3">
      <c r="S70" s="199" t="s">
        <v>594</v>
      </c>
      <c r="T70" s="199" t="s">
        <v>728</v>
      </c>
      <c r="U70" s="199" t="s">
        <v>50</v>
      </c>
      <c r="V70" s="204" t="s">
        <v>835</v>
      </c>
    </row>
    <row r="71" spans="19:22" x14ac:dyDescent="0.3">
      <c r="S71" s="199" t="s">
        <v>595</v>
      </c>
      <c r="T71" s="199" t="s">
        <v>729</v>
      </c>
      <c r="U71" s="199" t="s">
        <v>50</v>
      </c>
      <c r="V71" s="204" t="s">
        <v>835</v>
      </c>
    </row>
    <row r="72" spans="19:22" x14ac:dyDescent="0.3">
      <c r="S72" s="199" t="s">
        <v>596</v>
      </c>
      <c r="T72" s="199" t="s">
        <v>730</v>
      </c>
      <c r="U72" s="199" t="s">
        <v>812</v>
      </c>
      <c r="V72" s="204" t="s">
        <v>837</v>
      </c>
    </row>
    <row r="73" spans="19:22" x14ac:dyDescent="0.3">
      <c r="S73" s="199" t="s">
        <v>597</v>
      </c>
      <c r="T73" s="199" t="s">
        <v>731</v>
      </c>
      <c r="U73" s="199" t="s">
        <v>50</v>
      </c>
      <c r="V73" s="204" t="s">
        <v>836</v>
      </c>
    </row>
    <row r="74" spans="19:22" x14ac:dyDescent="0.3">
      <c r="S74" s="199" t="s">
        <v>507</v>
      </c>
      <c r="T74" s="199" t="s">
        <v>508</v>
      </c>
      <c r="U74" s="199" t="s">
        <v>50</v>
      </c>
      <c r="V74" s="204" t="s">
        <v>836</v>
      </c>
    </row>
    <row r="75" spans="19:22" x14ac:dyDescent="0.3">
      <c r="S75" s="199" t="s">
        <v>598</v>
      </c>
      <c r="T75" s="199" t="s">
        <v>732</v>
      </c>
      <c r="U75" s="199" t="s">
        <v>50</v>
      </c>
      <c r="V75" s="204" t="s">
        <v>836</v>
      </c>
    </row>
    <row r="76" spans="19:22" x14ac:dyDescent="0.3">
      <c r="S76" s="199" t="s">
        <v>599</v>
      </c>
      <c r="T76" s="199" t="s">
        <v>733</v>
      </c>
      <c r="U76" s="199" t="s">
        <v>812</v>
      </c>
      <c r="V76" s="204" t="s">
        <v>837</v>
      </c>
    </row>
    <row r="77" spans="19:22" x14ac:dyDescent="0.3">
      <c r="S77" s="199" t="s">
        <v>600</v>
      </c>
      <c r="T77" s="199" t="s">
        <v>734</v>
      </c>
      <c r="U77" s="199" t="s">
        <v>50</v>
      </c>
      <c r="V77" s="204" t="s">
        <v>836</v>
      </c>
    </row>
    <row r="78" spans="19:22" x14ac:dyDescent="0.3">
      <c r="S78" s="199" t="s">
        <v>601</v>
      </c>
      <c r="T78" s="199" t="s">
        <v>735</v>
      </c>
      <c r="U78" s="199" t="s">
        <v>50</v>
      </c>
      <c r="V78" s="204" t="s">
        <v>836</v>
      </c>
    </row>
    <row r="79" spans="19:22" x14ac:dyDescent="0.3">
      <c r="S79" s="199" t="s">
        <v>602</v>
      </c>
      <c r="T79" s="199" t="s">
        <v>736</v>
      </c>
      <c r="U79" s="199" t="s">
        <v>50</v>
      </c>
      <c r="V79" s="204" t="s">
        <v>836</v>
      </c>
    </row>
    <row r="80" spans="19:22" x14ac:dyDescent="0.3">
      <c r="S80" s="199" t="s">
        <v>603</v>
      </c>
      <c r="T80" s="199" t="s">
        <v>737</v>
      </c>
      <c r="U80" s="199" t="s">
        <v>50</v>
      </c>
      <c r="V80" s="204" t="s">
        <v>836</v>
      </c>
    </row>
    <row r="81" spans="19:22" x14ac:dyDescent="0.3">
      <c r="S81" s="199" t="s">
        <v>509</v>
      </c>
      <c r="T81" s="199" t="s">
        <v>510</v>
      </c>
      <c r="U81" s="199" t="s">
        <v>50</v>
      </c>
      <c r="V81" s="204" t="s">
        <v>836</v>
      </c>
    </row>
    <row r="82" spans="19:22" x14ac:dyDescent="0.3">
      <c r="S82" s="199" t="s">
        <v>604</v>
      </c>
      <c r="T82" s="199" t="s">
        <v>738</v>
      </c>
      <c r="U82" s="199" t="s">
        <v>50</v>
      </c>
      <c r="V82" s="204" t="s">
        <v>835</v>
      </c>
    </row>
    <row r="83" spans="19:22" x14ac:dyDescent="0.3">
      <c r="S83" s="199" t="s">
        <v>536</v>
      </c>
      <c r="T83" s="199" t="s">
        <v>537</v>
      </c>
      <c r="U83" s="199" t="s">
        <v>50</v>
      </c>
      <c r="V83" s="204" t="s">
        <v>836</v>
      </c>
    </row>
    <row r="84" spans="19:22" x14ac:dyDescent="0.3">
      <c r="S84" s="199" t="s">
        <v>605</v>
      </c>
      <c r="T84" s="199" t="s">
        <v>739</v>
      </c>
      <c r="U84" s="205" t="s">
        <v>50</v>
      </c>
      <c r="V84" s="204" t="s">
        <v>836</v>
      </c>
    </row>
    <row r="85" spans="19:22" x14ac:dyDescent="0.3">
      <c r="S85" s="199" t="s">
        <v>606</v>
      </c>
      <c r="T85" s="199" t="s">
        <v>740</v>
      </c>
      <c r="U85" s="205" t="s">
        <v>50</v>
      </c>
      <c r="V85" s="204" t="s">
        <v>835</v>
      </c>
    </row>
    <row r="86" spans="19:22" x14ac:dyDescent="0.3">
      <c r="S86" s="204" t="s">
        <v>511</v>
      </c>
      <c r="T86" s="199" t="s">
        <v>512</v>
      </c>
      <c r="U86" s="205" t="s">
        <v>50</v>
      </c>
      <c r="V86" s="204" t="s">
        <v>836</v>
      </c>
    </row>
    <row r="87" spans="19:22" x14ac:dyDescent="0.3">
      <c r="S87" s="199" t="s">
        <v>513</v>
      </c>
      <c r="T87" s="199" t="s">
        <v>514</v>
      </c>
      <c r="U87" s="205" t="s">
        <v>50</v>
      </c>
      <c r="V87" s="204" t="s">
        <v>836</v>
      </c>
    </row>
    <row r="88" spans="19:22" x14ac:dyDescent="0.3">
      <c r="S88" s="199" t="s">
        <v>607</v>
      </c>
      <c r="T88" s="199" t="s">
        <v>741</v>
      </c>
      <c r="U88" s="205" t="s">
        <v>50</v>
      </c>
      <c r="V88" s="204" t="s">
        <v>836</v>
      </c>
    </row>
    <row r="89" spans="19:22" x14ac:dyDescent="0.3">
      <c r="S89" s="199" t="s">
        <v>608</v>
      </c>
      <c r="T89" s="199" t="s">
        <v>742</v>
      </c>
      <c r="U89" s="206" t="s">
        <v>50</v>
      </c>
      <c r="V89" s="204" t="s">
        <v>836</v>
      </c>
    </row>
    <row r="90" spans="19:22" x14ac:dyDescent="0.3">
      <c r="S90" s="199" t="s">
        <v>609</v>
      </c>
      <c r="T90" s="199" t="s">
        <v>743</v>
      </c>
      <c r="U90" s="206" t="s">
        <v>50</v>
      </c>
      <c r="V90" s="204" t="s">
        <v>835</v>
      </c>
    </row>
    <row r="91" spans="19:22" x14ac:dyDescent="0.3">
      <c r="S91" s="199" t="s">
        <v>610</v>
      </c>
      <c r="T91" s="199" t="s">
        <v>744</v>
      </c>
      <c r="U91" s="206" t="s">
        <v>50</v>
      </c>
      <c r="V91" s="204" t="s">
        <v>836</v>
      </c>
    </row>
    <row r="92" spans="19:22" x14ac:dyDescent="0.3">
      <c r="S92" s="199" t="s">
        <v>611</v>
      </c>
      <c r="T92" s="199" t="s">
        <v>745</v>
      </c>
      <c r="U92" s="206" t="s">
        <v>50</v>
      </c>
      <c r="V92" s="204" t="s">
        <v>837</v>
      </c>
    </row>
    <row r="93" spans="19:22" x14ac:dyDescent="0.3">
      <c r="S93" s="199" t="s">
        <v>612</v>
      </c>
      <c r="T93" s="199" t="s">
        <v>746</v>
      </c>
      <c r="U93" s="206" t="s">
        <v>50</v>
      </c>
      <c r="V93" s="204" t="s">
        <v>836</v>
      </c>
    </row>
    <row r="94" spans="19:22" x14ac:dyDescent="0.3">
      <c r="S94" s="199" t="s">
        <v>613</v>
      </c>
      <c r="T94" s="199" t="s">
        <v>747</v>
      </c>
      <c r="U94" s="205" t="s">
        <v>812</v>
      </c>
      <c r="V94" s="204" t="s">
        <v>837</v>
      </c>
    </row>
    <row r="95" spans="19:22" x14ac:dyDescent="0.3">
      <c r="S95" s="199" t="s">
        <v>614</v>
      </c>
      <c r="T95" s="199" t="s">
        <v>748</v>
      </c>
      <c r="U95" s="205" t="s">
        <v>812</v>
      </c>
      <c r="V95" s="204" t="s">
        <v>837</v>
      </c>
    </row>
    <row r="96" spans="19:22" x14ac:dyDescent="0.3">
      <c r="S96" s="199" t="s">
        <v>477</v>
      </c>
      <c r="T96" s="199" t="s">
        <v>478</v>
      </c>
      <c r="U96" s="205" t="s">
        <v>817</v>
      </c>
      <c r="V96" s="214" t="s">
        <v>837</v>
      </c>
    </row>
    <row r="97" spans="19:22" x14ac:dyDescent="0.3">
      <c r="S97" s="199" t="s">
        <v>884</v>
      </c>
      <c r="T97" s="199" t="s">
        <v>885</v>
      </c>
      <c r="U97" s="199" t="s">
        <v>812</v>
      </c>
      <c r="V97" s="214" t="s">
        <v>837</v>
      </c>
    </row>
    <row r="98" spans="19:22" x14ac:dyDescent="0.3">
      <c r="S98" s="199" t="s">
        <v>515</v>
      </c>
      <c r="T98" s="199" t="s">
        <v>516</v>
      </c>
      <c r="U98" s="205" t="s">
        <v>50</v>
      </c>
      <c r="V98" s="214" t="s">
        <v>836</v>
      </c>
    </row>
    <row r="99" spans="19:22" x14ac:dyDescent="0.3">
      <c r="S99" s="199" t="s">
        <v>615</v>
      </c>
      <c r="T99" s="199" t="s">
        <v>749</v>
      </c>
      <c r="U99" s="199" t="s">
        <v>812</v>
      </c>
      <c r="V99" s="214" t="s">
        <v>837</v>
      </c>
    </row>
    <row r="100" spans="19:22" x14ac:dyDescent="0.3">
      <c r="S100" s="199" t="s">
        <v>616</v>
      </c>
      <c r="T100" s="199" t="s">
        <v>479</v>
      </c>
      <c r="U100" s="199" t="s">
        <v>812</v>
      </c>
      <c r="V100" s="214" t="s">
        <v>837</v>
      </c>
    </row>
    <row r="101" spans="19:22" x14ac:dyDescent="0.3">
      <c r="S101" s="199" t="s">
        <v>617</v>
      </c>
      <c r="T101" s="199" t="s">
        <v>750</v>
      </c>
      <c r="U101" s="199" t="s">
        <v>50</v>
      </c>
      <c r="V101" s="214" t="s">
        <v>836</v>
      </c>
    </row>
    <row r="102" spans="19:22" x14ac:dyDescent="0.3">
      <c r="S102" s="199" t="s">
        <v>618</v>
      </c>
      <c r="T102" s="199" t="s">
        <v>751</v>
      </c>
      <c r="U102" s="199" t="s">
        <v>50</v>
      </c>
      <c r="V102" s="214" t="s">
        <v>836</v>
      </c>
    </row>
    <row r="103" spans="19:22" x14ac:dyDescent="0.3">
      <c r="S103" s="199" t="s">
        <v>619</v>
      </c>
      <c r="T103" s="199" t="s">
        <v>752</v>
      </c>
      <c r="U103" s="199" t="s">
        <v>50</v>
      </c>
      <c r="V103" s="214" t="s">
        <v>836</v>
      </c>
    </row>
    <row r="104" spans="19:22" x14ac:dyDescent="0.3">
      <c r="S104" s="199" t="s">
        <v>620</v>
      </c>
      <c r="T104" s="199" t="s">
        <v>753</v>
      </c>
      <c r="U104" s="199" t="s">
        <v>50</v>
      </c>
      <c r="V104" s="214" t="s">
        <v>836</v>
      </c>
    </row>
    <row r="105" spans="19:22" x14ac:dyDescent="0.3">
      <c r="S105" s="204" t="s">
        <v>621</v>
      </c>
      <c r="T105" s="199" t="s">
        <v>754</v>
      </c>
      <c r="U105" s="199" t="s">
        <v>50</v>
      </c>
      <c r="V105" s="214" t="s">
        <v>836</v>
      </c>
    </row>
    <row r="106" spans="19:22" x14ac:dyDescent="0.3">
      <c r="S106" s="199" t="s">
        <v>622</v>
      </c>
      <c r="T106" s="199" t="s">
        <v>755</v>
      </c>
      <c r="U106" s="199" t="s">
        <v>50</v>
      </c>
      <c r="V106" s="214" t="s">
        <v>835</v>
      </c>
    </row>
    <row r="107" spans="19:22" x14ac:dyDescent="0.3">
      <c r="S107" s="199" t="s">
        <v>623</v>
      </c>
      <c r="T107" s="199" t="s">
        <v>756</v>
      </c>
      <c r="U107" s="199" t="s">
        <v>50</v>
      </c>
      <c r="V107" s="214" t="s">
        <v>836</v>
      </c>
    </row>
    <row r="108" spans="19:22" x14ac:dyDescent="0.3">
      <c r="S108" s="199" t="s">
        <v>624</v>
      </c>
      <c r="T108" s="199" t="s">
        <v>757</v>
      </c>
      <c r="U108" s="199" t="s">
        <v>50</v>
      </c>
      <c r="V108" s="214" t="s">
        <v>835</v>
      </c>
    </row>
    <row r="109" spans="19:22" x14ac:dyDescent="0.3">
      <c r="S109" s="199" t="s">
        <v>517</v>
      </c>
      <c r="T109" s="199" t="s">
        <v>518</v>
      </c>
      <c r="U109" s="199" t="s">
        <v>50</v>
      </c>
      <c r="V109" s="214" t="s">
        <v>836</v>
      </c>
    </row>
    <row r="110" spans="19:22" x14ac:dyDescent="0.3">
      <c r="S110" s="199" t="s">
        <v>625</v>
      </c>
      <c r="T110" s="199" t="s">
        <v>758</v>
      </c>
      <c r="U110" s="199" t="s">
        <v>50</v>
      </c>
      <c r="V110" s="214" t="s">
        <v>835</v>
      </c>
    </row>
    <row r="111" spans="19:22" x14ac:dyDescent="0.3">
      <c r="S111" s="199" t="s">
        <v>626</v>
      </c>
      <c r="T111" s="199" t="s">
        <v>759</v>
      </c>
      <c r="U111" s="199" t="s">
        <v>50</v>
      </c>
      <c r="V111" s="214" t="s">
        <v>836</v>
      </c>
    </row>
    <row r="112" spans="19:22" x14ac:dyDescent="0.3">
      <c r="S112" s="199" t="s">
        <v>627</v>
      </c>
      <c r="T112" s="199" t="s">
        <v>760</v>
      </c>
      <c r="U112" s="199" t="s">
        <v>50</v>
      </c>
      <c r="V112" s="214" t="s">
        <v>836</v>
      </c>
    </row>
    <row r="113" spans="19:22" x14ac:dyDescent="0.3">
      <c r="S113" s="199" t="s">
        <v>628</v>
      </c>
      <c r="T113" s="199" t="s">
        <v>761</v>
      </c>
      <c r="U113" s="199" t="s">
        <v>50</v>
      </c>
      <c r="V113" s="214" t="s">
        <v>835</v>
      </c>
    </row>
    <row r="114" spans="19:22" x14ac:dyDescent="0.3">
      <c r="S114" s="199" t="s">
        <v>629</v>
      </c>
      <c r="T114" s="199" t="s">
        <v>762</v>
      </c>
      <c r="U114" s="199" t="s">
        <v>50</v>
      </c>
      <c r="V114" s="214" t="s">
        <v>835</v>
      </c>
    </row>
    <row r="115" spans="19:22" x14ac:dyDescent="0.3">
      <c r="S115" s="199" t="s">
        <v>538</v>
      </c>
      <c r="T115" s="199" t="s">
        <v>539</v>
      </c>
      <c r="U115" s="199" t="s">
        <v>50</v>
      </c>
      <c r="V115" s="214" t="s">
        <v>836</v>
      </c>
    </row>
    <row r="116" spans="19:22" x14ac:dyDescent="0.3">
      <c r="S116" s="199" t="s">
        <v>630</v>
      </c>
      <c r="T116" s="199" t="s">
        <v>763</v>
      </c>
      <c r="U116" s="199" t="s">
        <v>50</v>
      </c>
      <c r="V116" s="214" t="s">
        <v>836</v>
      </c>
    </row>
    <row r="117" spans="19:22" x14ac:dyDescent="0.3">
      <c r="S117" s="199" t="s">
        <v>519</v>
      </c>
      <c r="T117" s="199" t="s">
        <v>520</v>
      </c>
      <c r="U117" s="199" t="s">
        <v>50</v>
      </c>
      <c r="V117" s="214" t="s">
        <v>836</v>
      </c>
    </row>
    <row r="118" spans="19:22" x14ac:dyDescent="0.3">
      <c r="S118" s="204" t="s">
        <v>521</v>
      </c>
      <c r="T118" s="199" t="s">
        <v>522</v>
      </c>
      <c r="U118" s="199" t="s">
        <v>50</v>
      </c>
      <c r="V118" s="214" t="s">
        <v>836</v>
      </c>
    </row>
    <row r="119" spans="19:22" x14ac:dyDescent="0.3">
      <c r="S119" s="204" t="s">
        <v>631</v>
      </c>
      <c r="T119" s="199" t="s">
        <v>764</v>
      </c>
      <c r="U119" s="199" t="s">
        <v>50</v>
      </c>
      <c r="V119" s="214" t="s">
        <v>835</v>
      </c>
    </row>
    <row r="120" spans="19:22" x14ac:dyDescent="0.3">
      <c r="S120" s="199" t="s">
        <v>632</v>
      </c>
      <c r="T120" s="199" t="s">
        <v>765</v>
      </c>
      <c r="U120" s="199" t="s">
        <v>50</v>
      </c>
      <c r="V120" s="214" t="s">
        <v>835</v>
      </c>
    </row>
    <row r="121" spans="19:22" x14ac:dyDescent="0.3">
      <c r="S121" s="199" t="s">
        <v>633</v>
      </c>
      <c r="T121" s="199" t="s">
        <v>766</v>
      </c>
      <c r="U121" s="199" t="s">
        <v>50</v>
      </c>
      <c r="V121" s="214" t="s">
        <v>835</v>
      </c>
    </row>
    <row r="122" spans="19:22" x14ac:dyDescent="0.3">
      <c r="S122" s="199" t="s">
        <v>634</v>
      </c>
      <c r="T122" s="199" t="s">
        <v>767</v>
      </c>
      <c r="U122" s="199" t="s">
        <v>50</v>
      </c>
      <c r="V122" s="214" t="s">
        <v>836</v>
      </c>
    </row>
    <row r="123" spans="19:22" x14ac:dyDescent="0.3">
      <c r="S123" s="199" t="s">
        <v>635</v>
      </c>
      <c r="T123" s="199" t="s">
        <v>768</v>
      </c>
      <c r="U123" s="199" t="s">
        <v>50</v>
      </c>
      <c r="V123" s="214" t="s">
        <v>835</v>
      </c>
    </row>
    <row r="124" spans="19:22" x14ac:dyDescent="0.3">
      <c r="S124" s="199" t="s">
        <v>636</v>
      </c>
      <c r="T124" s="199" t="s">
        <v>769</v>
      </c>
      <c r="U124" s="199" t="s">
        <v>50</v>
      </c>
      <c r="V124" s="214" t="s">
        <v>836</v>
      </c>
    </row>
    <row r="125" spans="19:22" x14ac:dyDescent="0.3">
      <c r="S125" s="199" t="s">
        <v>637</v>
      </c>
      <c r="T125" s="199" t="s">
        <v>770</v>
      </c>
      <c r="U125" s="199" t="s">
        <v>50</v>
      </c>
      <c r="V125" s="214" t="s">
        <v>835</v>
      </c>
    </row>
    <row r="126" spans="19:22" x14ac:dyDescent="0.3">
      <c r="S126" s="199" t="s">
        <v>638</v>
      </c>
      <c r="T126" s="199" t="s">
        <v>771</v>
      </c>
      <c r="U126" s="199" t="s">
        <v>50</v>
      </c>
      <c r="V126" s="214" t="s">
        <v>835</v>
      </c>
    </row>
    <row r="127" spans="19:22" x14ac:dyDescent="0.3">
      <c r="S127" s="199" t="s">
        <v>540</v>
      </c>
      <c r="T127" s="199" t="s">
        <v>541</v>
      </c>
      <c r="U127" s="199" t="s">
        <v>50</v>
      </c>
      <c r="V127" s="214" t="s">
        <v>836</v>
      </c>
    </row>
    <row r="128" spans="19:22" x14ac:dyDescent="0.3">
      <c r="S128" s="199" t="s">
        <v>639</v>
      </c>
      <c r="T128" s="199" t="s">
        <v>772</v>
      </c>
      <c r="U128" s="199" t="s">
        <v>50</v>
      </c>
      <c r="V128" s="214" t="s">
        <v>836</v>
      </c>
    </row>
    <row r="129" spans="19:22" x14ac:dyDescent="0.3">
      <c r="S129" s="199" t="s">
        <v>523</v>
      </c>
      <c r="T129" s="199" t="s">
        <v>524</v>
      </c>
      <c r="U129" s="199" t="s">
        <v>50</v>
      </c>
      <c r="V129" s="214" t="s">
        <v>835</v>
      </c>
    </row>
    <row r="130" spans="19:22" x14ac:dyDescent="0.3">
      <c r="S130" s="199" t="s">
        <v>525</v>
      </c>
      <c r="T130" s="199" t="s">
        <v>526</v>
      </c>
      <c r="U130" s="199" t="s">
        <v>50</v>
      </c>
      <c r="V130" s="214" t="s">
        <v>836</v>
      </c>
    </row>
    <row r="131" spans="19:22" x14ac:dyDescent="0.3">
      <c r="S131" s="199" t="s">
        <v>640</v>
      </c>
      <c r="T131" s="199" t="s">
        <v>773</v>
      </c>
      <c r="U131" s="199" t="s">
        <v>50</v>
      </c>
      <c r="V131" s="214" t="s">
        <v>835</v>
      </c>
    </row>
    <row r="132" spans="19:22" x14ac:dyDescent="0.3">
      <c r="S132" s="199" t="s">
        <v>641</v>
      </c>
      <c r="T132" s="199" t="s">
        <v>774</v>
      </c>
      <c r="U132" s="199" t="s">
        <v>50</v>
      </c>
      <c r="V132" s="214" t="s">
        <v>835</v>
      </c>
    </row>
    <row r="133" spans="19:22" x14ac:dyDescent="0.3">
      <c r="S133" s="199" t="s">
        <v>642</v>
      </c>
      <c r="T133" s="199" t="s">
        <v>775</v>
      </c>
      <c r="U133" s="199" t="s">
        <v>50</v>
      </c>
      <c r="V133" s="214" t="s">
        <v>836</v>
      </c>
    </row>
    <row r="134" spans="19:22" x14ac:dyDescent="0.3">
      <c r="S134" s="199" t="s">
        <v>643</v>
      </c>
      <c r="T134" s="199" t="s">
        <v>776</v>
      </c>
      <c r="U134" s="199" t="s">
        <v>812</v>
      </c>
      <c r="V134" s="214" t="s">
        <v>837</v>
      </c>
    </row>
    <row r="135" spans="19:22" x14ac:dyDescent="0.3">
      <c r="S135" s="199" t="s">
        <v>644</v>
      </c>
      <c r="T135" s="199" t="s">
        <v>777</v>
      </c>
      <c r="U135" s="199" t="s">
        <v>50</v>
      </c>
      <c r="V135" s="214" t="s">
        <v>835</v>
      </c>
    </row>
    <row r="136" spans="19:22" x14ac:dyDescent="0.3">
      <c r="S136" s="199" t="s">
        <v>645</v>
      </c>
      <c r="T136" s="199" t="s">
        <v>778</v>
      </c>
      <c r="U136" s="199" t="s">
        <v>50</v>
      </c>
      <c r="V136" s="214" t="s">
        <v>835</v>
      </c>
    </row>
    <row r="137" spans="19:22" x14ac:dyDescent="0.3">
      <c r="S137" s="199" t="s">
        <v>527</v>
      </c>
      <c r="T137" s="199" t="s">
        <v>528</v>
      </c>
      <c r="U137" s="199" t="s">
        <v>50</v>
      </c>
      <c r="V137" s="214" t="s">
        <v>836</v>
      </c>
    </row>
    <row r="138" spans="19:22" x14ac:dyDescent="0.3">
      <c r="S138" s="199" t="s">
        <v>646</v>
      </c>
      <c r="T138" s="199" t="s">
        <v>779</v>
      </c>
      <c r="U138" s="199" t="s">
        <v>50</v>
      </c>
      <c r="V138" s="214" t="s">
        <v>836</v>
      </c>
    </row>
    <row r="139" spans="19:22" x14ac:dyDescent="0.3">
      <c r="S139" s="199" t="s">
        <v>647</v>
      </c>
      <c r="T139" s="199" t="s">
        <v>780</v>
      </c>
      <c r="U139" s="199" t="s">
        <v>50</v>
      </c>
      <c r="V139" s="214" t="s">
        <v>836</v>
      </c>
    </row>
    <row r="140" spans="19:22" x14ac:dyDescent="0.3">
      <c r="S140" s="199" t="s">
        <v>648</v>
      </c>
      <c r="T140" s="199" t="s">
        <v>781</v>
      </c>
      <c r="U140" s="199" t="s">
        <v>50</v>
      </c>
      <c r="V140" s="214" t="s">
        <v>836</v>
      </c>
    </row>
    <row r="141" spans="19:22" x14ac:dyDescent="0.3">
      <c r="S141" s="199" t="s">
        <v>649</v>
      </c>
      <c r="T141" s="199" t="s">
        <v>782</v>
      </c>
      <c r="U141" s="199" t="s">
        <v>50</v>
      </c>
      <c r="V141" s="214" t="s">
        <v>836</v>
      </c>
    </row>
    <row r="142" spans="19:22" x14ac:dyDescent="0.3">
      <c r="S142" s="204" t="s">
        <v>650</v>
      </c>
      <c r="T142" s="199" t="s">
        <v>783</v>
      </c>
      <c r="U142" s="199" t="s">
        <v>50</v>
      </c>
      <c r="V142" s="214" t="s">
        <v>836</v>
      </c>
    </row>
    <row r="143" spans="19:22" x14ac:dyDescent="0.3">
      <c r="S143" s="199" t="s">
        <v>651</v>
      </c>
      <c r="T143" s="199" t="s">
        <v>784</v>
      </c>
      <c r="U143" s="199" t="s">
        <v>50</v>
      </c>
      <c r="V143" s="214" t="s">
        <v>836</v>
      </c>
    </row>
    <row r="144" spans="19:22" x14ac:dyDescent="0.3">
      <c r="S144" s="199" t="s">
        <v>652</v>
      </c>
      <c r="T144" s="199" t="s">
        <v>785</v>
      </c>
      <c r="U144" s="199" t="s">
        <v>812</v>
      </c>
      <c r="V144" s="214" t="s">
        <v>837</v>
      </c>
    </row>
    <row r="145" spans="19:22" x14ac:dyDescent="0.3">
      <c r="S145" s="199" t="s">
        <v>653</v>
      </c>
      <c r="T145" s="199" t="s">
        <v>786</v>
      </c>
      <c r="U145" s="199" t="s">
        <v>50</v>
      </c>
      <c r="V145" s="214" t="s">
        <v>835</v>
      </c>
    </row>
    <row r="146" spans="19:22" x14ac:dyDescent="0.3">
      <c r="S146" s="199" t="s">
        <v>654</v>
      </c>
      <c r="T146" s="199" t="s">
        <v>787</v>
      </c>
      <c r="U146" s="199" t="s">
        <v>50</v>
      </c>
      <c r="V146" s="214" t="s">
        <v>836</v>
      </c>
    </row>
    <row r="147" spans="19:22" x14ac:dyDescent="0.3">
      <c r="S147" s="199" t="s">
        <v>655</v>
      </c>
      <c r="T147" s="199" t="s">
        <v>788</v>
      </c>
      <c r="U147" s="199" t="s">
        <v>812</v>
      </c>
      <c r="V147" s="214" t="s">
        <v>837</v>
      </c>
    </row>
    <row r="148" spans="19:22" x14ac:dyDescent="0.3">
      <c r="S148" s="204" t="s">
        <v>656</v>
      </c>
      <c r="T148" s="199" t="s">
        <v>789</v>
      </c>
      <c r="U148" s="199" t="s">
        <v>50</v>
      </c>
      <c r="V148" s="214" t="s">
        <v>836</v>
      </c>
    </row>
    <row r="149" spans="19:22" x14ac:dyDescent="0.3">
      <c r="S149" s="199" t="s">
        <v>657</v>
      </c>
      <c r="T149" s="199" t="s">
        <v>790</v>
      </c>
      <c r="U149" s="199" t="s">
        <v>50</v>
      </c>
      <c r="V149" s="214" t="s">
        <v>835</v>
      </c>
    </row>
    <row r="150" spans="19:22" x14ac:dyDescent="0.3">
      <c r="S150" s="199" t="s">
        <v>658</v>
      </c>
      <c r="T150" s="199" t="s">
        <v>791</v>
      </c>
      <c r="U150" s="199" t="s">
        <v>50</v>
      </c>
      <c r="V150" s="214" t="s">
        <v>836</v>
      </c>
    </row>
    <row r="151" spans="19:22" x14ac:dyDescent="0.3">
      <c r="S151" s="204" t="s">
        <v>659</v>
      </c>
      <c r="T151" s="199" t="s">
        <v>792</v>
      </c>
      <c r="U151" s="199" t="s">
        <v>50</v>
      </c>
      <c r="V151" s="214" t="s">
        <v>836</v>
      </c>
    </row>
    <row r="152" spans="19:22" x14ac:dyDescent="0.3">
      <c r="S152" s="199" t="s">
        <v>660</v>
      </c>
      <c r="T152" s="199" t="s">
        <v>793</v>
      </c>
      <c r="U152" s="199" t="s">
        <v>812</v>
      </c>
      <c r="V152" s="214" t="s">
        <v>837</v>
      </c>
    </row>
    <row r="153" spans="19:22" x14ac:dyDescent="0.3">
      <c r="S153" s="199" t="s">
        <v>661</v>
      </c>
      <c r="T153" s="199" t="s">
        <v>794</v>
      </c>
      <c r="U153" s="199" t="s">
        <v>50</v>
      </c>
      <c r="V153" s="214" t="s">
        <v>836</v>
      </c>
    </row>
    <row r="154" spans="19:22" x14ac:dyDescent="0.3">
      <c r="S154" s="199" t="s">
        <v>662</v>
      </c>
      <c r="T154" s="199" t="s">
        <v>795</v>
      </c>
      <c r="U154" s="199" t="s">
        <v>50</v>
      </c>
      <c r="V154" s="214" t="s">
        <v>835</v>
      </c>
    </row>
    <row r="155" spans="19:22" x14ac:dyDescent="0.3">
      <c r="S155" s="204" t="s">
        <v>663</v>
      </c>
      <c r="T155" s="199" t="s">
        <v>796</v>
      </c>
      <c r="U155" s="199" t="s">
        <v>50</v>
      </c>
      <c r="V155" s="214" t="s">
        <v>836</v>
      </c>
    </row>
    <row r="156" spans="19:22" x14ac:dyDescent="0.3">
      <c r="S156" s="199" t="s">
        <v>664</v>
      </c>
      <c r="T156" s="199" t="s">
        <v>797</v>
      </c>
      <c r="U156" s="199" t="s">
        <v>50</v>
      </c>
      <c r="V156" s="214" t="s">
        <v>835</v>
      </c>
    </row>
    <row r="157" spans="19:22" x14ac:dyDescent="0.3">
      <c r="S157" s="199" t="s">
        <v>529</v>
      </c>
      <c r="T157" s="199" t="s">
        <v>530</v>
      </c>
      <c r="U157" s="199" t="s">
        <v>50</v>
      </c>
      <c r="V157" s="214" t="s">
        <v>836</v>
      </c>
    </row>
    <row r="158" spans="19:22" x14ac:dyDescent="0.3">
      <c r="S158" s="199" t="s">
        <v>665</v>
      </c>
      <c r="T158" s="199" t="s">
        <v>798</v>
      </c>
      <c r="U158" s="199" t="s">
        <v>50</v>
      </c>
      <c r="V158" s="214" t="s">
        <v>836</v>
      </c>
    </row>
    <row r="159" spans="19:22" x14ac:dyDescent="0.3">
      <c r="S159" s="199" t="s">
        <v>666</v>
      </c>
      <c r="T159" s="199" t="s">
        <v>799</v>
      </c>
      <c r="U159" s="199" t="s">
        <v>50</v>
      </c>
      <c r="V159" s="214" t="s">
        <v>835</v>
      </c>
    </row>
    <row r="160" spans="19:22" x14ac:dyDescent="0.3">
      <c r="S160" s="199" t="s">
        <v>480</v>
      </c>
      <c r="T160" s="199" t="s">
        <v>481</v>
      </c>
      <c r="U160" s="199" t="s">
        <v>812</v>
      </c>
      <c r="V160" s="214" t="s">
        <v>837</v>
      </c>
    </row>
    <row r="161" spans="19:22" x14ac:dyDescent="0.3">
      <c r="S161" s="199" t="s">
        <v>667</v>
      </c>
      <c r="T161" s="204" t="s">
        <v>800</v>
      </c>
      <c r="U161" s="199" t="s">
        <v>50</v>
      </c>
      <c r="V161" s="214" t="s">
        <v>835</v>
      </c>
    </row>
    <row r="162" spans="19:22" x14ac:dyDescent="0.3">
      <c r="S162" s="199" t="s">
        <v>668</v>
      </c>
      <c r="T162" s="199" t="s">
        <v>801</v>
      </c>
      <c r="U162" s="199" t="s">
        <v>50</v>
      </c>
      <c r="V162" s="214" t="s">
        <v>835</v>
      </c>
    </row>
    <row r="163" spans="19:22" x14ac:dyDescent="0.3">
      <c r="S163" s="199" t="s">
        <v>839</v>
      </c>
      <c r="T163" s="199" t="s">
        <v>841</v>
      </c>
      <c r="U163" s="199" t="s">
        <v>50</v>
      </c>
      <c r="V163" s="214" t="s">
        <v>836</v>
      </c>
    </row>
    <row r="164" spans="19:22" x14ac:dyDescent="0.3">
      <c r="S164" s="199" t="s">
        <v>669</v>
      </c>
      <c r="T164" s="199" t="s">
        <v>802</v>
      </c>
      <c r="U164" s="199" t="s">
        <v>50</v>
      </c>
      <c r="V164" s="214" t="s">
        <v>835</v>
      </c>
    </row>
    <row r="165" spans="19:22" x14ac:dyDescent="0.3">
      <c r="S165" s="199" t="s">
        <v>670</v>
      </c>
      <c r="T165" s="199" t="s">
        <v>803</v>
      </c>
      <c r="U165" s="199" t="s">
        <v>50</v>
      </c>
      <c r="V165" s="214" t="s">
        <v>836</v>
      </c>
    </row>
    <row r="166" spans="19:22" x14ac:dyDescent="0.3">
      <c r="S166" s="204" t="s">
        <v>671</v>
      </c>
      <c r="T166" s="199" t="s">
        <v>804</v>
      </c>
      <c r="U166" s="199" t="s">
        <v>50</v>
      </c>
      <c r="V166" s="214" t="s">
        <v>835</v>
      </c>
    </row>
    <row r="167" spans="19:22" x14ac:dyDescent="0.3">
      <c r="S167" s="199" t="s">
        <v>672</v>
      </c>
      <c r="T167" s="199" t="s">
        <v>805</v>
      </c>
      <c r="U167" s="199" t="s">
        <v>50</v>
      </c>
      <c r="V167" s="214" t="s">
        <v>835</v>
      </c>
    </row>
    <row r="168" spans="19:22" x14ac:dyDescent="0.3">
      <c r="S168" s="199" t="s">
        <v>673</v>
      </c>
      <c r="T168" s="199" t="s">
        <v>806</v>
      </c>
      <c r="U168" s="199" t="s">
        <v>50</v>
      </c>
      <c r="V168" s="214" t="s">
        <v>836</v>
      </c>
    </row>
    <row r="169" spans="19:22" x14ac:dyDescent="0.3">
      <c r="S169" s="199" t="s">
        <v>674</v>
      </c>
      <c r="T169" s="199" t="s">
        <v>807</v>
      </c>
      <c r="U169" s="199" t="s">
        <v>50</v>
      </c>
      <c r="V169" s="214" t="s">
        <v>835</v>
      </c>
    </row>
    <row r="170" spans="19:22" x14ac:dyDescent="0.3">
      <c r="S170" s="199" t="s">
        <v>675</v>
      </c>
      <c r="T170" s="199" t="s">
        <v>808</v>
      </c>
      <c r="U170" s="199" t="s">
        <v>50</v>
      </c>
      <c r="V170" s="214" t="s">
        <v>836</v>
      </c>
    </row>
    <row r="171" spans="19:22" x14ac:dyDescent="0.3">
      <c r="S171" s="199" t="s">
        <v>676</v>
      </c>
      <c r="T171" s="199" t="s">
        <v>809</v>
      </c>
      <c r="U171" s="199" t="s">
        <v>50</v>
      </c>
      <c r="V171" s="214" t="s">
        <v>836</v>
      </c>
    </row>
    <row r="172" spans="19:22" x14ac:dyDescent="0.3">
      <c r="S172" s="199" t="s">
        <v>677</v>
      </c>
      <c r="T172" s="199" t="s">
        <v>810</v>
      </c>
      <c r="U172" s="199" t="s">
        <v>50</v>
      </c>
      <c r="V172" s="214" t="s">
        <v>835</v>
      </c>
    </row>
    <row r="173" spans="19:22" x14ac:dyDescent="0.3">
      <c r="S173" s="199" t="s">
        <v>678</v>
      </c>
      <c r="T173" s="199" t="s">
        <v>811</v>
      </c>
      <c r="U173" s="199" t="s">
        <v>50</v>
      </c>
      <c r="V173" s="214" t="s">
        <v>835</v>
      </c>
    </row>
    <row r="174" spans="19:22" x14ac:dyDescent="0.3">
      <c r="S174" s="31"/>
      <c r="T174" s="31"/>
    </row>
    <row r="175" spans="19:22" x14ac:dyDescent="0.3">
      <c r="S175" s="31"/>
      <c r="T175" s="31"/>
    </row>
    <row r="176" spans="19:22" x14ac:dyDescent="0.3">
      <c r="S176" s="31"/>
      <c r="T176" s="31"/>
    </row>
    <row r="177" spans="19:20" x14ac:dyDescent="0.3">
      <c r="S177" s="31"/>
      <c r="T177" s="31"/>
    </row>
    <row r="178" spans="19:20" x14ac:dyDescent="0.3">
      <c r="S178" s="31"/>
      <c r="T178" s="31"/>
    </row>
    <row r="179" spans="19:20" x14ac:dyDescent="0.3">
      <c r="S179" s="31"/>
      <c r="T179" s="31"/>
    </row>
    <row r="180" spans="19:20" x14ac:dyDescent="0.3">
      <c r="S180" s="31"/>
      <c r="T180" s="31"/>
    </row>
    <row r="181" spans="19:20" x14ac:dyDescent="0.3">
      <c r="S181" s="31"/>
      <c r="T181" s="31"/>
    </row>
    <row r="182" spans="19:20" x14ac:dyDescent="0.3">
      <c r="S182" s="31"/>
      <c r="T182" s="31"/>
    </row>
    <row r="183" spans="19:20" x14ac:dyDescent="0.3">
      <c r="S183" s="31"/>
      <c r="T183" s="31"/>
    </row>
    <row r="184" spans="19:20" x14ac:dyDescent="0.3">
      <c r="S184" s="31"/>
      <c r="T184" s="31"/>
    </row>
  </sheetData>
  <sheetProtection password="C708" sheet="1" objects="1" scenarios="1"/>
  <conditionalFormatting sqref="B39">
    <cfRule type="expression" dxfId="5" priority="2">
      <formula>IF(F12="D",FALSE,TRUE)</formula>
    </cfRule>
  </conditionalFormatting>
  <conditionalFormatting sqref="C39">
    <cfRule type="expression" priority="1">
      <formula>IF(F12="D",FALSE,TRUE)</formula>
    </cfRule>
  </conditionalFormatting>
  <dataValidations count="3">
    <dataValidation type="list" allowBlank="1" showInputMessage="1" showErrorMessage="1" sqref="C19" xr:uid="{00000000-0002-0000-0100-000000000000}">
      <formula1>$Z$1:$Z$3</formula1>
    </dataValidation>
    <dataValidation type="list" allowBlank="1" showInputMessage="1" showErrorMessage="1" sqref="B21" xr:uid="{00000000-0002-0000-0100-000001000000}">
      <formula1>$X$1:$X$6</formula1>
    </dataValidation>
    <dataValidation type="list" allowBlank="1" showInputMessage="1" showErrorMessage="1" sqref="B12" xr:uid="{00000000-0002-0000-0100-000002000000}">
      <formula1>$S$1:$S$188</formula1>
    </dataValidation>
  </dataValidations>
  <hyperlinks>
    <hyperlink ref="E3" r:id="rId1" xr:uid="{00000000-0004-0000-0100-000000000000}"/>
    <hyperlink ref="B9" r:id="rId2" display="nick.phillips@uk.bureauveritas.com" xr:uid="{00000000-0004-0000-0100-000001000000}"/>
    <hyperlink ref="B3" r:id="rId3" display="aurn.team@uk.bureauveritas.com" xr:uid="{00000000-0004-0000-0100-000002000000}"/>
    <hyperlink ref="E9" r:id="rId4" xr:uid="{00000000-0004-0000-0100-000003000000}"/>
    <hyperlink ref="X9" r:id="rId5" xr:uid="{00000000-0004-0000-0100-000004000000}"/>
    <hyperlink ref="X14" r:id="rId6" xr:uid="{00000000-0004-0000-0100-000005000000}"/>
    <hyperlink ref="Y9" r:id="rId7" xr:uid="{00000000-0004-0000-0100-000006000000}"/>
    <hyperlink ref="Y14" r:id="rId8" xr:uid="{00000000-0004-0000-0100-000007000000}"/>
  </hyperlinks>
  <pageMargins left="0.7" right="0.7" top="0.75" bottom="0.75" header="0.3" footer="0.3"/>
  <pageSetup paperSize="9" orientation="portrait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I72"/>
  <sheetViews>
    <sheetView workbookViewId="0">
      <selection activeCell="G3" sqref="G3"/>
    </sheetView>
  </sheetViews>
  <sheetFormatPr defaultColWidth="9.1796875" defaultRowHeight="12.5" x14ac:dyDescent="0.25"/>
  <cols>
    <col min="1" max="1" width="2.453125" style="29" customWidth="1"/>
    <col min="2" max="2" width="21.7265625" style="29" bestFit="1" customWidth="1"/>
    <col min="3" max="5" width="2.81640625" style="29" hidden="1" customWidth="1"/>
    <col min="6" max="6" width="9.453125" style="29" customWidth="1"/>
    <col min="7" max="7" width="2.81640625" style="29" customWidth="1"/>
    <col min="8" max="8" width="21.7265625" style="29" bestFit="1" customWidth="1"/>
    <col min="9" max="11" width="3" style="29" hidden="1" customWidth="1"/>
    <col min="12" max="12" width="9.1796875" style="29"/>
    <col min="13" max="13" width="2.81640625" style="29" customWidth="1"/>
    <col min="14" max="14" width="18.453125" style="29" customWidth="1"/>
    <col min="15" max="15" width="3.26953125" style="29" hidden="1" customWidth="1"/>
    <col min="16" max="17" width="2.81640625" style="29" hidden="1" customWidth="1"/>
    <col min="18" max="18" width="9.1796875" style="29"/>
    <col min="19" max="19" width="2.81640625" style="29" customWidth="1"/>
    <col min="20" max="20" width="20.26953125" style="29" customWidth="1"/>
    <col min="21" max="23" width="2.81640625" style="29" hidden="1" customWidth="1"/>
    <col min="24" max="24" width="9.453125" style="29" customWidth="1"/>
    <col min="25" max="25" width="2.81640625" style="29" customWidth="1"/>
    <col min="26" max="26" width="21.7265625" style="29" bestFit="1" customWidth="1"/>
    <col min="27" max="27" width="2.81640625" style="29" customWidth="1"/>
    <col min="28" max="28" width="9.26953125" style="29" customWidth="1"/>
    <col min="29" max="29" width="2.81640625" style="29" customWidth="1"/>
    <col min="30" max="30" width="21.7265625" style="29" bestFit="1" customWidth="1"/>
    <col min="31" max="31" width="3.26953125" style="29" customWidth="1"/>
    <col min="32" max="16384" width="9.1796875" style="29"/>
  </cols>
  <sheetData>
    <row r="1" spans="1:35" ht="34.5" customHeight="1" x14ac:dyDescent="0.6">
      <c r="A1" s="169" t="s">
        <v>70</v>
      </c>
      <c r="AI1" s="166" t="s">
        <v>423</v>
      </c>
    </row>
    <row r="2" spans="1:35" x14ac:dyDescent="0.25">
      <c r="AI2" s="33" t="s">
        <v>71</v>
      </c>
    </row>
    <row r="3" spans="1:35" x14ac:dyDescent="0.25">
      <c r="A3" s="33" t="s">
        <v>72</v>
      </c>
      <c r="G3" s="190"/>
      <c r="H3" s="33" t="s">
        <v>73</v>
      </c>
      <c r="AI3" s="33" t="s">
        <v>74</v>
      </c>
    </row>
    <row r="4" spans="1:35" x14ac:dyDescent="0.25">
      <c r="AI4" s="33" t="s">
        <v>75</v>
      </c>
    </row>
    <row r="5" spans="1:35" x14ac:dyDescent="0.25">
      <c r="A5" s="33" t="s">
        <v>76</v>
      </c>
      <c r="AI5" s="33" t="s">
        <v>77</v>
      </c>
    </row>
    <row r="6" spans="1:35" x14ac:dyDescent="0.25">
      <c r="AI6" s="33" t="s">
        <v>78</v>
      </c>
    </row>
    <row r="7" spans="1:35" x14ac:dyDescent="0.25">
      <c r="B7" s="33" t="s">
        <v>13</v>
      </c>
      <c r="H7" s="29" t="s">
        <v>17</v>
      </c>
      <c r="N7" s="29" t="s">
        <v>15</v>
      </c>
      <c r="T7" s="29" t="s">
        <v>16</v>
      </c>
      <c r="AI7" s="33" t="s">
        <v>79</v>
      </c>
    </row>
    <row r="8" spans="1:35" x14ac:dyDescent="0.25">
      <c r="B8" s="28" t="s">
        <v>423</v>
      </c>
      <c r="C8" s="34" t="str">
        <f>IF(B8="API","Diag1",IF(B8="Horiba 370","Diag2",IF(B8="Horiba 360","Diag3",IF(B8="Thermo i Series","Diag4",IF(B8="Thermo C Series","Diag5",IF(B8="ML / ME","Diag6",IF(B8="Environnement","Diag7","")))))))</f>
        <v/>
      </c>
      <c r="H8" s="28" t="s">
        <v>423</v>
      </c>
      <c r="I8" s="34" t="str">
        <f>IF(H8="API","Diag1",IF(H8="Horiba 370","Diag2",IF(H8="Horiba 360","Diag3",IF(H8="Thermo i Series","Diag4",IF(H8="Thermo C Series","Diag5",IF(H8="ML / ME","Diag6",IF(H8="Environnement","Diag7","")))))))</f>
        <v/>
      </c>
      <c r="J8" s="34"/>
      <c r="K8" s="34"/>
      <c r="N8" s="28" t="s">
        <v>423</v>
      </c>
      <c r="O8" s="34" t="str">
        <f>IF(N8="API","Diag1",IF(N8="Horiba 370","Diag2",IF(N8="Horiba 360","Diag3",IF(N8="Thermo i Series","Diag4",IF(N8="Thermo C Series","Diag5",IF(N8="ML / ME","Diag6",IF(N8="Environnement","Diag7","")))))))</f>
        <v/>
      </c>
      <c r="P8" s="34"/>
      <c r="Q8" s="34"/>
      <c r="T8" s="28" t="s">
        <v>423</v>
      </c>
      <c r="U8" s="34" t="str">
        <f>IF(T8="API","Diag1",IF(T8="Horiba 370","Diag2",IF(T8="Horiba 360","Diag3",IF(T8="Thermo i Series","Diag4",IF(T8="Thermo C Series","Diag5",IF(T8="ML / ME","Diag6",IF(T8="Environnement","Diag7","")))))))</f>
        <v/>
      </c>
      <c r="V8" s="34"/>
      <c r="W8" s="34"/>
      <c r="AI8" s="33" t="s">
        <v>80</v>
      </c>
    </row>
    <row r="9" spans="1:35" x14ac:dyDescent="0.25">
      <c r="AI9" s="29" t="s">
        <v>846</v>
      </c>
    </row>
    <row r="10" spans="1:35" x14ac:dyDescent="0.25">
      <c r="B10" s="35" t="str">
        <f>IF(Diagnostics!Q3="-99","",Diagnostics!Q3)</f>
        <v/>
      </c>
      <c r="C10" s="36" t="str">
        <f>Diagnostics!R3</f>
        <v>-99</v>
      </c>
      <c r="D10" s="37" t="s">
        <v>81</v>
      </c>
      <c r="E10" s="36">
        <v>1</v>
      </c>
      <c r="F10" s="158"/>
      <c r="H10" s="35" t="str">
        <f>IF(Diagnostics!Q35="-99","",Diagnostics!Q35)</f>
        <v/>
      </c>
      <c r="I10" s="36" t="str">
        <f>Diagnostics!R35</f>
        <v>-99</v>
      </c>
      <c r="J10" s="37" t="s">
        <v>17</v>
      </c>
      <c r="K10" s="36">
        <v>1</v>
      </c>
      <c r="L10" s="158"/>
      <c r="N10" s="35" t="str">
        <f>IF(Diagnostics!Q63="-99","",Diagnostics!Q63)</f>
        <v/>
      </c>
      <c r="O10" s="36" t="str">
        <f>Diagnostics!R63</f>
        <v>-99</v>
      </c>
      <c r="P10" s="37" t="s">
        <v>15</v>
      </c>
      <c r="Q10" s="36">
        <v>1</v>
      </c>
      <c r="R10" s="164"/>
      <c r="T10" s="35" t="str">
        <f>IF(Diagnostics!Q92="-99","",Diagnostics!Q92)</f>
        <v/>
      </c>
      <c r="U10" s="36" t="str">
        <f>Diagnostics!R92</f>
        <v>-99</v>
      </c>
      <c r="V10" s="37" t="s">
        <v>16</v>
      </c>
      <c r="W10" s="36">
        <v>1</v>
      </c>
      <c r="X10" s="164"/>
      <c r="AI10" s="166" t="s">
        <v>423</v>
      </c>
    </row>
    <row r="11" spans="1:35" x14ac:dyDescent="0.25">
      <c r="B11" s="38" t="str">
        <f>IF(Diagnostics!Q4="-99","",Diagnostics!Q4)</f>
        <v/>
      </c>
      <c r="C11" s="39" t="str">
        <f>Diagnostics!R4</f>
        <v>-99</v>
      </c>
      <c r="D11" s="40" t="s">
        <v>81</v>
      </c>
      <c r="E11" s="39">
        <v>1</v>
      </c>
      <c r="F11" s="159"/>
      <c r="H11" s="38" t="str">
        <f>IF(Diagnostics!Q36="-99","",Diagnostics!Q36)</f>
        <v/>
      </c>
      <c r="I11" s="39" t="str">
        <f>Diagnostics!R36</f>
        <v>-99</v>
      </c>
      <c r="J11" s="40" t="s">
        <v>17</v>
      </c>
      <c r="K11" s="39">
        <v>1</v>
      </c>
      <c r="L11" s="159"/>
      <c r="N11" s="38" t="str">
        <f>IF(Diagnostics!Q64="-99","",Diagnostics!Q64)</f>
        <v/>
      </c>
      <c r="O11" s="39" t="str">
        <f>Diagnostics!R64</f>
        <v>-99</v>
      </c>
      <c r="P11" s="40" t="s">
        <v>15</v>
      </c>
      <c r="Q11" s="39">
        <v>1</v>
      </c>
      <c r="R11" s="162"/>
      <c r="T11" s="38" t="str">
        <f>IF(Diagnostics!Q93="-99","",Diagnostics!Q93)</f>
        <v/>
      </c>
      <c r="U11" s="39" t="str">
        <f>Diagnostics!R93</f>
        <v>-99</v>
      </c>
      <c r="V11" s="40" t="s">
        <v>16</v>
      </c>
      <c r="W11" s="39">
        <v>1</v>
      </c>
      <c r="X11" s="162"/>
      <c r="AI11" s="29" t="s">
        <v>82</v>
      </c>
    </row>
    <row r="12" spans="1:35" x14ac:dyDescent="0.25">
      <c r="B12" s="38" t="str">
        <f>IF(Diagnostics!Q5="-99","",Diagnostics!Q5)</f>
        <v/>
      </c>
      <c r="C12" s="39" t="str">
        <f>Diagnostics!R5</f>
        <v>-99</v>
      </c>
      <c r="D12" s="40" t="s">
        <v>81</v>
      </c>
      <c r="E12" s="39">
        <v>1</v>
      </c>
      <c r="F12" s="159"/>
      <c r="H12" s="38" t="str">
        <f>IF(Diagnostics!Q37="-99","",Diagnostics!Q37)</f>
        <v/>
      </c>
      <c r="I12" s="39" t="str">
        <f>Diagnostics!R37</f>
        <v>-99</v>
      </c>
      <c r="J12" s="40" t="s">
        <v>17</v>
      </c>
      <c r="K12" s="39">
        <v>1</v>
      </c>
      <c r="L12" s="159"/>
      <c r="N12" s="38" t="str">
        <f>IF(Diagnostics!Q65="-99","",Diagnostics!Q65)</f>
        <v/>
      </c>
      <c r="O12" s="39" t="str">
        <f>Diagnostics!R65</f>
        <v>-99</v>
      </c>
      <c r="P12" s="40" t="s">
        <v>15</v>
      </c>
      <c r="Q12" s="39">
        <v>1</v>
      </c>
      <c r="R12" s="162"/>
      <c r="T12" s="38" t="str">
        <f>IF(Diagnostics!Q94="-99","",Diagnostics!Q94)</f>
        <v/>
      </c>
      <c r="U12" s="39" t="str">
        <f>Diagnostics!R94</f>
        <v>-99</v>
      </c>
      <c r="V12" s="40" t="s">
        <v>16</v>
      </c>
      <c r="W12" s="39">
        <v>1</v>
      </c>
      <c r="X12" s="162"/>
      <c r="AI12" s="29" t="s">
        <v>83</v>
      </c>
    </row>
    <row r="13" spans="1:35" x14ac:dyDescent="0.25">
      <c r="B13" s="38" t="str">
        <f>IF(Diagnostics!Q6="-99","",Diagnostics!Q6)</f>
        <v/>
      </c>
      <c r="C13" s="39" t="str">
        <f>Diagnostics!R6</f>
        <v>-99</v>
      </c>
      <c r="D13" s="40" t="s">
        <v>81</v>
      </c>
      <c r="E13" s="39">
        <v>1</v>
      </c>
      <c r="F13" s="159"/>
      <c r="H13" s="38" t="str">
        <f>IF(Diagnostics!Q38="-99","",Diagnostics!Q38)</f>
        <v/>
      </c>
      <c r="I13" s="39" t="str">
        <f>Diagnostics!R38</f>
        <v>-99</v>
      </c>
      <c r="J13" s="40" t="s">
        <v>17</v>
      </c>
      <c r="K13" s="39">
        <v>1</v>
      </c>
      <c r="L13" s="159"/>
      <c r="N13" s="38" t="str">
        <f>IF(Diagnostics!Q66="-99","",Diagnostics!Q66)</f>
        <v/>
      </c>
      <c r="O13" s="39" t="str">
        <f>Diagnostics!R66</f>
        <v>-99</v>
      </c>
      <c r="P13" s="40" t="s">
        <v>15</v>
      </c>
      <c r="Q13" s="39">
        <v>1</v>
      </c>
      <c r="R13" s="162"/>
      <c r="T13" s="38" t="str">
        <f>IF(Diagnostics!Q95="-99","",Diagnostics!Q95)</f>
        <v/>
      </c>
      <c r="U13" s="39" t="str">
        <f>Diagnostics!R95</f>
        <v>-99</v>
      </c>
      <c r="V13" s="40" t="s">
        <v>16</v>
      </c>
      <c r="W13" s="39">
        <v>1</v>
      </c>
      <c r="X13" s="162"/>
      <c r="AI13" s="29" t="s">
        <v>84</v>
      </c>
    </row>
    <row r="14" spans="1:35" x14ac:dyDescent="0.25">
      <c r="B14" s="38" t="str">
        <f>IF(Diagnostics!Q7="-99","",Diagnostics!Q7)</f>
        <v/>
      </c>
      <c r="C14" s="39" t="str">
        <f>Diagnostics!R7</f>
        <v>-99</v>
      </c>
      <c r="D14" s="40" t="s">
        <v>81</v>
      </c>
      <c r="E14" s="39">
        <v>1</v>
      </c>
      <c r="F14" s="159"/>
      <c r="H14" s="38" t="str">
        <f>IF(Diagnostics!Q39="-99","",Diagnostics!Q39)</f>
        <v/>
      </c>
      <c r="I14" s="39" t="str">
        <f>Diagnostics!R39</f>
        <v>-99</v>
      </c>
      <c r="J14" s="40" t="s">
        <v>17</v>
      </c>
      <c r="K14" s="39">
        <v>1</v>
      </c>
      <c r="L14" s="159"/>
      <c r="N14" s="38" t="str">
        <f>IF(Diagnostics!Q67="-99","",Diagnostics!Q67)</f>
        <v/>
      </c>
      <c r="O14" s="39" t="str">
        <f>Diagnostics!R67</f>
        <v>-99</v>
      </c>
      <c r="P14" s="40" t="s">
        <v>15</v>
      </c>
      <c r="Q14" s="39">
        <v>1</v>
      </c>
      <c r="R14" s="162"/>
      <c r="T14" s="38" t="str">
        <f>IF(Diagnostics!Q96="-99","",Diagnostics!Q96)</f>
        <v/>
      </c>
      <c r="U14" s="39" t="str">
        <f>Diagnostics!R96</f>
        <v>-99</v>
      </c>
      <c r="V14" s="40" t="s">
        <v>16</v>
      </c>
      <c r="W14" s="39">
        <v>1</v>
      </c>
      <c r="X14" s="162"/>
      <c r="AI14" s="29" t="s">
        <v>85</v>
      </c>
    </row>
    <row r="15" spans="1:35" x14ac:dyDescent="0.25">
      <c r="B15" s="38" t="str">
        <f>IF(Diagnostics!Q8="-99","",Diagnostics!Q8)</f>
        <v/>
      </c>
      <c r="C15" s="39" t="str">
        <f>Diagnostics!R8</f>
        <v>-99</v>
      </c>
      <c r="D15" s="40" t="s">
        <v>81</v>
      </c>
      <c r="E15" s="39">
        <v>1</v>
      </c>
      <c r="F15" s="159"/>
      <c r="H15" s="38" t="str">
        <f>IF(Diagnostics!Q40="-99","",Diagnostics!Q40)</f>
        <v/>
      </c>
      <c r="I15" s="39" t="str">
        <f>Diagnostics!R40</f>
        <v>-99</v>
      </c>
      <c r="J15" s="40" t="s">
        <v>17</v>
      </c>
      <c r="K15" s="39">
        <v>1</v>
      </c>
      <c r="L15" s="159"/>
      <c r="N15" s="38" t="str">
        <f>IF(Diagnostics!Q68="-99","",Diagnostics!Q68)</f>
        <v/>
      </c>
      <c r="O15" s="39" t="str">
        <f>Diagnostics!R68</f>
        <v>-99</v>
      </c>
      <c r="P15" s="40" t="s">
        <v>15</v>
      </c>
      <c r="Q15" s="39">
        <v>1</v>
      </c>
      <c r="R15" s="162"/>
      <c r="T15" s="38" t="str">
        <f>IF(Diagnostics!Q97="-99","",Diagnostics!Q97)</f>
        <v/>
      </c>
      <c r="U15" s="39" t="str">
        <f>Diagnostics!R97</f>
        <v>-99</v>
      </c>
      <c r="V15" s="40" t="s">
        <v>16</v>
      </c>
      <c r="W15" s="39">
        <v>1</v>
      </c>
      <c r="X15" s="162"/>
      <c r="AI15" s="29" t="s">
        <v>449</v>
      </c>
    </row>
    <row r="16" spans="1:35" x14ac:dyDescent="0.25">
      <c r="B16" s="38" t="str">
        <f>IF(Diagnostics!Q9="-99","",Diagnostics!Q9)</f>
        <v/>
      </c>
      <c r="C16" s="39" t="str">
        <f>Diagnostics!R9</f>
        <v>-99</v>
      </c>
      <c r="D16" s="40" t="s">
        <v>81</v>
      </c>
      <c r="E16" s="39">
        <v>1</v>
      </c>
      <c r="F16" s="160"/>
      <c r="H16" s="38" t="str">
        <f>IF(Diagnostics!Q41="-99","",Diagnostics!Q41)</f>
        <v/>
      </c>
      <c r="I16" s="39" t="str">
        <f>Diagnostics!R41</f>
        <v>-99</v>
      </c>
      <c r="J16" s="40" t="s">
        <v>17</v>
      </c>
      <c r="K16" s="39">
        <v>1</v>
      </c>
      <c r="L16" s="160"/>
      <c r="N16" s="38" t="str">
        <f>IF(Diagnostics!Q69="-99","",Diagnostics!Q69)</f>
        <v/>
      </c>
      <c r="O16" s="39" t="str">
        <f>Diagnostics!R69</f>
        <v>-99</v>
      </c>
      <c r="P16" s="40" t="s">
        <v>15</v>
      </c>
      <c r="Q16" s="39">
        <v>1</v>
      </c>
      <c r="R16" s="162"/>
      <c r="T16" s="38" t="str">
        <f>IF(Diagnostics!Q98="-99","",Diagnostics!Q98)</f>
        <v/>
      </c>
      <c r="U16" s="39" t="str">
        <f>Diagnostics!R98</f>
        <v>-99</v>
      </c>
      <c r="V16" s="40" t="s">
        <v>16</v>
      </c>
      <c r="W16" s="39">
        <v>1</v>
      </c>
      <c r="X16" s="162"/>
    </row>
    <row r="17" spans="2:24" x14ac:dyDescent="0.25">
      <c r="B17" s="38" t="str">
        <f>IF(Diagnostics!Q10="-99","",Diagnostics!Q10)</f>
        <v/>
      </c>
      <c r="C17" s="39" t="str">
        <f>Diagnostics!R10</f>
        <v>-99</v>
      </c>
      <c r="D17" s="40" t="s">
        <v>81</v>
      </c>
      <c r="E17" s="39">
        <v>1</v>
      </c>
      <c r="F17" s="159"/>
      <c r="H17" s="38" t="str">
        <f>IF(Diagnostics!Q42="-99","",Diagnostics!Q42)</f>
        <v/>
      </c>
      <c r="I17" s="39" t="str">
        <f>Diagnostics!R42</f>
        <v>-99</v>
      </c>
      <c r="J17" s="40" t="s">
        <v>17</v>
      </c>
      <c r="K17" s="39">
        <v>1</v>
      </c>
      <c r="L17" s="159"/>
      <c r="N17" s="38" t="str">
        <f>IF(Diagnostics!Q70="-99","",Diagnostics!Q70)</f>
        <v/>
      </c>
      <c r="O17" s="39" t="str">
        <f>Diagnostics!R70</f>
        <v>-99</v>
      </c>
      <c r="P17" s="40" t="s">
        <v>15</v>
      </c>
      <c r="Q17" s="39">
        <v>1</v>
      </c>
      <c r="R17" s="162"/>
      <c r="T17" s="38" t="str">
        <f>IF(Diagnostics!Q99="-99","",Diagnostics!Q99)</f>
        <v/>
      </c>
      <c r="U17" s="39" t="str">
        <f>Diagnostics!R99</f>
        <v>-99</v>
      </c>
      <c r="V17" s="40" t="s">
        <v>16</v>
      </c>
      <c r="W17" s="39">
        <v>1</v>
      </c>
      <c r="X17" s="162"/>
    </row>
    <row r="18" spans="2:24" x14ac:dyDescent="0.25">
      <c r="B18" s="38" t="str">
        <f>IF(Diagnostics!Q11="-99","",Diagnostics!Q11)</f>
        <v/>
      </c>
      <c r="C18" s="39" t="str">
        <f>Diagnostics!R11</f>
        <v>-99</v>
      </c>
      <c r="D18" s="40" t="s">
        <v>81</v>
      </c>
      <c r="E18" s="39">
        <v>1</v>
      </c>
      <c r="F18" s="159"/>
      <c r="H18" s="38" t="str">
        <f>IF(Diagnostics!Q43="-99","",Diagnostics!Q43)</f>
        <v/>
      </c>
      <c r="I18" s="39" t="str">
        <f>Diagnostics!R43</f>
        <v>-99</v>
      </c>
      <c r="J18" s="40" t="s">
        <v>17</v>
      </c>
      <c r="K18" s="39">
        <v>1</v>
      </c>
      <c r="L18" s="159"/>
      <c r="N18" s="38" t="str">
        <f>IF(Diagnostics!Q71="-99","",Diagnostics!Q71)</f>
        <v/>
      </c>
      <c r="O18" s="39" t="str">
        <f>Diagnostics!R71</f>
        <v>-99</v>
      </c>
      <c r="P18" s="40" t="s">
        <v>15</v>
      </c>
      <c r="Q18" s="39">
        <v>1</v>
      </c>
      <c r="R18" s="162"/>
      <c r="T18" s="38" t="str">
        <f>IF(Diagnostics!Q100="-99","",Diagnostics!Q100)</f>
        <v/>
      </c>
      <c r="U18" s="39" t="str">
        <f>Diagnostics!R100</f>
        <v>-99</v>
      </c>
      <c r="V18" s="40" t="s">
        <v>16</v>
      </c>
      <c r="W18" s="39">
        <v>1</v>
      </c>
      <c r="X18" s="162"/>
    </row>
    <row r="19" spans="2:24" x14ac:dyDescent="0.25">
      <c r="B19" s="38" t="str">
        <f>IF(Diagnostics!Q12="-99","",Diagnostics!Q12)</f>
        <v/>
      </c>
      <c r="C19" s="39" t="str">
        <f>Diagnostics!R12</f>
        <v>-99</v>
      </c>
      <c r="D19" s="40" t="s">
        <v>81</v>
      </c>
      <c r="E19" s="39">
        <v>1</v>
      </c>
      <c r="F19" s="159"/>
      <c r="H19" s="38" t="str">
        <f>IF(Diagnostics!Q44="-99","",Diagnostics!Q44)</f>
        <v/>
      </c>
      <c r="I19" s="39" t="str">
        <f>Diagnostics!R44</f>
        <v>-99</v>
      </c>
      <c r="J19" s="40" t="s">
        <v>17</v>
      </c>
      <c r="K19" s="39">
        <v>1</v>
      </c>
      <c r="L19" s="159"/>
      <c r="N19" s="38" t="str">
        <f>IF(Diagnostics!Q72="-99","",Diagnostics!Q72)</f>
        <v/>
      </c>
      <c r="O19" s="39" t="str">
        <f>Diagnostics!R72</f>
        <v>-99</v>
      </c>
      <c r="P19" s="40" t="s">
        <v>15</v>
      </c>
      <c r="Q19" s="39">
        <v>1</v>
      </c>
      <c r="R19" s="162"/>
      <c r="T19" s="38" t="str">
        <f>IF(Diagnostics!Q101="-99","",Diagnostics!Q101)</f>
        <v/>
      </c>
      <c r="U19" s="39" t="str">
        <f>Diagnostics!R101</f>
        <v>-99</v>
      </c>
      <c r="V19" s="40" t="s">
        <v>16</v>
      </c>
      <c r="W19" s="39">
        <v>1</v>
      </c>
      <c r="X19" s="162"/>
    </row>
    <row r="20" spans="2:24" x14ac:dyDescent="0.25">
      <c r="B20" s="38" t="str">
        <f>IF(Diagnostics!Q13="-99","",Diagnostics!Q13)</f>
        <v/>
      </c>
      <c r="C20" s="39" t="str">
        <f>Diagnostics!R13</f>
        <v>-99</v>
      </c>
      <c r="D20" s="40" t="s">
        <v>81</v>
      </c>
      <c r="E20" s="39">
        <v>1</v>
      </c>
      <c r="F20" s="159"/>
      <c r="H20" s="38" t="str">
        <f>IF(Diagnostics!Q45="-99","",Diagnostics!Q45)</f>
        <v/>
      </c>
      <c r="I20" s="39" t="str">
        <f>Diagnostics!R45</f>
        <v>-99</v>
      </c>
      <c r="J20" s="40" t="s">
        <v>17</v>
      </c>
      <c r="K20" s="39">
        <v>1</v>
      </c>
      <c r="L20" s="159"/>
      <c r="N20" s="38" t="str">
        <f>IF(Diagnostics!Q73="-99","",Diagnostics!Q73)</f>
        <v/>
      </c>
      <c r="O20" s="39" t="str">
        <f>Diagnostics!R73</f>
        <v>-99</v>
      </c>
      <c r="P20" s="40" t="s">
        <v>15</v>
      </c>
      <c r="Q20" s="39">
        <v>1</v>
      </c>
      <c r="R20" s="162"/>
      <c r="T20" s="38" t="str">
        <f>IF(Diagnostics!Q102="-99","",Diagnostics!Q102)</f>
        <v/>
      </c>
      <c r="U20" s="39" t="str">
        <f>Diagnostics!R102</f>
        <v>-99</v>
      </c>
      <c r="V20" s="40" t="s">
        <v>16</v>
      </c>
      <c r="W20" s="39">
        <v>1</v>
      </c>
      <c r="X20" s="162"/>
    </row>
    <row r="21" spans="2:24" x14ac:dyDescent="0.25">
      <c r="B21" s="38" t="str">
        <f>IF(Diagnostics!Q14="-99","",Diagnostics!Q14)</f>
        <v/>
      </c>
      <c r="C21" s="39" t="str">
        <f>Diagnostics!R14</f>
        <v>-99</v>
      </c>
      <c r="D21" s="40" t="s">
        <v>81</v>
      </c>
      <c r="E21" s="39">
        <v>1</v>
      </c>
      <c r="F21" s="159"/>
      <c r="H21" s="38" t="str">
        <f>IF(Diagnostics!Q46="-99","",Diagnostics!Q46)</f>
        <v/>
      </c>
      <c r="I21" s="39" t="str">
        <f>Diagnostics!R46</f>
        <v>-99</v>
      </c>
      <c r="J21" s="40" t="s">
        <v>17</v>
      </c>
      <c r="K21" s="39">
        <v>1</v>
      </c>
      <c r="L21" s="159"/>
      <c r="N21" s="38" t="str">
        <f>IF(Diagnostics!Q74="-99","",Diagnostics!Q74)</f>
        <v/>
      </c>
      <c r="O21" s="39" t="str">
        <f>Diagnostics!R74</f>
        <v>-99</v>
      </c>
      <c r="P21" s="40" t="s">
        <v>15</v>
      </c>
      <c r="Q21" s="39">
        <v>1</v>
      </c>
      <c r="R21" s="162"/>
      <c r="T21" s="38" t="str">
        <f>IF(Diagnostics!Q103="-99","",Diagnostics!Q103)</f>
        <v/>
      </c>
      <c r="U21" s="39" t="str">
        <f>Diagnostics!R103</f>
        <v>-99</v>
      </c>
      <c r="V21" s="40" t="s">
        <v>16</v>
      </c>
      <c r="W21" s="39">
        <v>1</v>
      </c>
      <c r="X21" s="162"/>
    </row>
    <row r="22" spans="2:24" x14ac:dyDescent="0.25">
      <c r="B22" s="38" t="str">
        <f>IF(Diagnostics!Q15="-99","",Diagnostics!Q15)</f>
        <v/>
      </c>
      <c r="C22" s="39" t="str">
        <f>Diagnostics!R15</f>
        <v>-99</v>
      </c>
      <c r="D22" s="40" t="s">
        <v>81</v>
      </c>
      <c r="E22" s="39">
        <v>1</v>
      </c>
      <c r="F22" s="159"/>
      <c r="H22" s="38" t="str">
        <f>IF(Diagnostics!Q47="-99","",Diagnostics!Q47)</f>
        <v/>
      </c>
      <c r="I22" s="39" t="str">
        <f>Diagnostics!R47</f>
        <v>-99</v>
      </c>
      <c r="J22" s="40" t="s">
        <v>17</v>
      </c>
      <c r="K22" s="39">
        <v>1</v>
      </c>
      <c r="L22" s="159"/>
      <c r="N22" s="38" t="str">
        <f>IF(Diagnostics!Q75="-99","",Diagnostics!Q75)</f>
        <v/>
      </c>
      <c r="O22" s="39" t="str">
        <f>Diagnostics!R75</f>
        <v>-99</v>
      </c>
      <c r="P22" s="40" t="s">
        <v>15</v>
      </c>
      <c r="Q22" s="39">
        <v>1</v>
      </c>
      <c r="R22" s="162"/>
      <c r="T22" s="38" t="str">
        <f>IF(Diagnostics!Q104="-99","",Diagnostics!Q104)</f>
        <v/>
      </c>
      <c r="U22" s="39" t="str">
        <f>Diagnostics!R104</f>
        <v>-99</v>
      </c>
      <c r="V22" s="40" t="s">
        <v>16</v>
      </c>
      <c r="W22" s="39">
        <v>1</v>
      </c>
      <c r="X22" s="162"/>
    </row>
    <row r="23" spans="2:24" x14ac:dyDescent="0.25">
      <c r="B23" s="38" t="str">
        <f>IF(Diagnostics!Q16="-99","",Diagnostics!Q16)</f>
        <v/>
      </c>
      <c r="C23" s="39" t="str">
        <f>Diagnostics!R16</f>
        <v>-99</v>
      </c>
      <c r="D23" s="40" t="s">
        <v>81</v>
      </c>
      <c r="E23" s="39">
        <v>1</v>
      </c>
      <c r="F23" s="159"/>
      <c r="H23" s="38" t="str">
        <f>IF(Diagnostics!Q48="-99","",Diagnostics!Q48)</f>
        <v/>
      </c>
      <c r="I23" s="39" t="str">
        <f>Diagnostics!R48</f>
        <v>-99</v>
      </c>
      <c r="J23" s="40" t="s">
        <v>17</v>
      </c>
      <c r="K23" s="39">
        <v>1</v>
      </c>
      <c r="L23" s="159"/>
      <c r="N23" s="38" t="str">
        <f>IF(Diagnostics!Q76="-99","",Diagnostics!Q76)</f>
        <v/>
      </c>
      <c r="O23" s="39" t="str">
        <f>Diagnostics!R76</f>
        <v>-99</v>
      </c>
      <c r="P23" s="40" t="s">
        <v>15</v>
      </c>
      <c r="Q23" s="39">
        <v>1</v>
      </c>
      <c r="R23" s="162"/>
      <c r="T23" s="38" t="str">
        <f>IF(Diagnostics!Q105="-99","",Diagnostics!Q105)</f>
        <v/>
      </c>
      <c r="U23" s="39" t="str">
        <f>Diagnostics!R105</f>
        <v>-99</v>
      </c>
      <c r="V23" s="40" t="s">
        <v>16</v>
      </c>
      <c r="W23" s="39">
        <v>1</v>
      </c>
      <c r="X23" s="162"/>
    </row>
    <row r="24" spans="2:24" x14ac:dyDescent="0.25">
      <c r="B24" s="38" t="str">
        <f>IF(Diagnostics!Q17="-99","",Diagnostics!Q17)</f>
        <v/>
      </c>
      <c r="C24" s="39" t="str">
        <f>Diagnostics!R17</f>
        <v>-99</v>
      </c>
      <c r="D24" s="40" t="s">
        <v>81</v>
      </c>
      <c r="E24" s="39">
        <v>1</v>
      </c>
      <c r="F24" s="159"/>
      <c r="H24" s="38" t="str">
        <f>IF(Diagnostics!Q49="-99","",Diagnostics!Q49)</f>
        <v/>
      </c>
      <c r="I24" s="39" t="str">
        <f>Diagnostics!R49</f>
        <v>-99</v>
      </c>
      <c r="J24" s="40" t="s">
        <v>17</v>
      </c>
      <c r="K24" s="39">
        <v>1</v>
      </c>
      <c r="L24" s="159"/>
      <c r="N24" s="38" t="str">
        <f>IF(Diagnostics!Q77="-99","",Diagnostics!Q77)</f>
        <v/>
      </c>
      <c r="O24" s="39" t="str">
        <f>Diagnostics!R77</f>
        <v>-99</v>
      </c>
      <c r="P24" s="40" t="s">
        <v>15</v>
      </c>
      <c r="Q24" s="39">
        <v>1</v>
      </c>
      <c r="R24" s="162"/>
      <c r="T24" s="38" t="str">
        <f>IF(Diagnostics!Q106="-99","",Diagnostics!Q106)</f>
        <v/>
      </c>
      <c r="U24" s="39" t="str">
        <f>Diagnostics!R106</f>
        <v>-99</v>
      </c>
      <c r="V24" s="40" t="s">
        <v>16</v>
      </c>
      <c r="W24" s="39">
        <v>1</v>
      </c>
      <c r="X24" s="162"/>
    </row>
    <row r="25" spans="2:24" x14ac:dyDescent="0.25">
      <c r="B25" s="38" t="str">
        <f>IF(Diagnostics!Q18="-99","",Diagnostics!Q18)</f>
        <v/>
      </c>
      <c r="C25" s="39" t="str">
        <f>Diagnostics!R18</f>
        <v>-99</v>
      </c>
      <c r="D25" s="40" t="s">
        <v>81</v>
      </c>
      <c r="E25" s="39">
        <v>1</v>
      </c>
      <c r="F25" s="159"/>
      <c r="H25" s="38" t="str">
        <f>IF(Diagnostics!Q50="-99","",Diagnostics!Q50)</f>
        <v/>
      </c>
      <c r="I25" s="39" t="str">
        <f>Diagnostics!R50</f>
        <v>-99</v>
      </c>
      <c r="J25" s="40" t="s">
        <v>17</v>
      </c>
      <c r="K25" s="39">
        <v>1</v>
      </c>
      <c r="L25" s="159"/>
      <c r="N25" s="38" t="str">
        <f>IF(Diagnostics!Q78="-99","",Diagnostics!Q78)</f>
        <v/>
      </c>
      <c r="O25" s="39" t="str">
        <f>Diagnostics!R78</f>
        <v>-99</v>
      </c>
      <c r="P25" s="40" t="s">
        <v>15</v>
      </c>
      <c r="Q25" s="39">
        <v>1</v>
      </c>
      <c r="R25" s="162"/>
      <c r="T25" s="38" t="str">
        <f>IF(Diagnostics!Q107="-99","",Diagnostics!Q107)</f>
        <v/>
      </c>
      <c r="U25" s="39" t="str">
        <f>Diagnostics!R107</f>
        <v>-99</v>
      </c>
      <c r="V25" s="40" t="s">
        <v>16</v>
      </c>
      <c r="W25" s="39">
        <v>1</v>
      </c>
      <c r="X25" s="162"/>
    </row>
    <row r="26" spans="2:24" x14ac:dyDescent="0.25">
      <c r="B26" s="38" t="str">
        <f>IF(Diagnostics!Q19="-99","",Diagnostics!Q19)</f>
        <v/>
      </c>
      <c r="C26" s="39" t="str">
        <f>Diagnostics!R19</f>
        <v>-99</v>
      </c>
      <c r="D26" s="40" t="s">
        <v>81</v>
      </c>
      <c r="E26" s="39">
        <v>1</v>
      </c>
      <c r="F26" s="159"/>
      <c r="H26" s="38" t="str">
        <f>IF(Diagnostics!Q51="-99","",Diagnostics!Q51)</f>
        <v/>
      </c>
      <c r="I26" s="39" t="str">
        <f>Diagnostics!R51</f>
        <v>-99</v>
      </c>
      <c r="J26" s="40" t="s">
        <v>17</v>
      </c>
      <c r="K26" s="39">
        <v>1</v>
      </c>
      <c r="L26" s="159"/>
      <c r="N26" s="38" t="str">
        <f>IF(Diagnostics!Q79="-99","",Diagnostics!Q79)</f>
        <v/>
      </c>
      <c r="O26" s="39" t="str">
        <f>Diagnostics!R79</f>
        <v>-99</v>
      </c>
      <c r="P26" s="40" t="s">
        <v>15</v>
      </c>
      <c r="Q26" s="39">
        <v>1</v>
      </c>
      <c r="R26" s="162"/>
      <c r="T26" s="38" t="str">
        <f>IF(Diagnostics!Q108="-99","",Diagnostics!Q108)</f>
        <v/>
      </c>
      <c r="U26" s="39" t="str">
        <f>Diagnostics!R108</f>
        <v>-99</v>
      </c>
      <c r="V26" s="40" t="s">
        <v>16</v>
      </c>
      <c r="W26" s="39">
        <v>1</v>
      </c>
      <c r="X26" s="162"/>
    </row>
    <row r="27" spans="2:24" x14ac:dyDescent="0.25">
      <c r="B27" s="38" t="str">
        <f>IF(Diagnostics!Q20="-99","",Diagnostics!Q20)</f>
        <v/>
      </c>
      <c r="C27" s="39" t="str">
        <f>Diagnostics!R20</f>
        <v>-99</v>
      </c>
      <c r="D27" s="40" t="s">
        <v>81</v>
      </c>
      <c r="E27" s="39">
        <v>1</v>
      </c>
      <c r="F27" s="159"/>
      <c r="H27" s="38" t="str">
        <f>IF(Diagnostics!Q52="-99","",Diagnostics!Q52)</f>
        <v/>
      </c>
      <c r="I27" s="39" t="str">
        <f>Diagnostics!R52</f>
        <v>-99</v>
      </c>
      <c r="J27" s="40" t="s">
        <v>17</v>
      </c>
      <c r="K27" s="39">
        <v>1</v>
      </c>
      <c r="L27" s="159"/>
      <c r="N27" s="38" t="str">
        <f>IF(Diagnostics!Q80="-99","",Diagnostics!Q80)</f>
        <v/>
      </c>
      <c r="O27" s="39" t="str">
        <f>Diagnostics!R80</f>
        <v>-99</v>
      </c>
      <c r="P27" s="40" t="s">
        <v>15</v>
      </c>
      <c r="Q27" s="39">
        <v>1</v>
      </c>
      <c r="R27" s="162"/>
      <c r="T27" s="38" t="str">
        <f>IF(Diagnostics!Q109="-99","",Diagnostics!Q109)</f>
        <v/>
      </c>
      <c r="U27" s="39" t="str">
        <f>Diagnostics!R109</f>
        <v>-99</v>
      </c>
      <c r="V27" s="40" t="s">
        <v>16</v>
      </c>
      <c r="W27" s="39">
        <v>1</v>
      </c>
      <c r="X27" s="162"/>
    </row>
    <row r="28" spans="2:24" x14ac:dyDescent="0.25">
      <c r="B28" s="38" t="str">
        <f>IF(Diagnostics!Q21="-99","",Diagnostics!Q21)</f>
        <v/>
      </c>
      <c r="C28" s="39" t="str">
        <f>Diagnostics!R21</f>
        <v>-99</v>
      </c>
      <c r="D28" s="40" t="s">
        <v>81</v>
      </c>
      <c r="E28" s="39">
        <v>1</v>
      </c>
      <c r="F28" s="159"/>
      <c r="H28" s="38" t="str">
        <f>IF(Diagnostics!Q53="-99","",Diagnostics!Q53)</f>
        <v/>
      </c>
      <c r="I28" s="39" t="str">
        <f>Diagnostics!R53</f>
        <v>-99</v>
      </c>
      <c r="J28" s="40" t="s">
        <v>17</v>
      </c>
      <c r="K28" s="39">
        <v>1</v>
      </c>
      <c r="L28" s="201"/>
      <c r="N28" s="38" t="str">
        <f>IF(Diagnostics!Q81="-99","",Diagnostics!Q81)</f>
        <v/>
      </c>
      <c r="O28" s="39" t="str">
        <f>Diagnostics!R81</f>
        <v>-99</v>
      </c>
      <c r="P28" s="40" t="s">
        <v>15</v>
      </c>
      <c r="Q28" s="39">
        <v>1</v>
      </c>
      <c r="R28" s="162"/>
      <c r="T28" s="38" t="str">
        <f>IF(Diagnostics!Q110="-99","",Diagnostics!Q110)</f>
        <v/>
      </c>
      <c r="U28" s="39" t="str">
        <f>Diagnostics!R110</f>
        <v>-99</v>
      </c>
      <c r="V28" s="40" t="s">
        <v>16</v>
      </c>
      <c r="W28" s="39">
        <v>1</v>
      </c>
      <c r="X28" s="162"/>
    </row>
    <row r="29" spans="2:24" x14ac:dyDescent="0.25">
      <c r="B29" s="38" t="str">
        <f>IF(Diagnostics!Q22="-99","",Diagnostics!Q22)</f>
        <v/>
      </c>
      <c r="C29" s="39" t="str">
        <f>Diagnostics!R22</f>
        <v>-99</v>
      </c>
      <c r="D29" s="40" t="s">
        <v>81</v>
      </c>
      <c r="E29" s="39">
        <v>1</v>
      </c>
      <c r="F29" s="159"/>
      <c r="H29" s="38" t="str">
        <f>IF(Diagnostics!Q54="-99","",Diagnostics!Q54)</f>
        <v/>
      </c>
      <c r="I29" s="39" t="str">
        <f>Diagnostics!R54</f>
        <v>-99</v>
      </c>
      <c r="J29" s="40" t="s">
        <v>17</v>
      </c>
      <c r="K29" s="39">
        <v>1</v>
      </c>
      <c r="L29" s="159"/>
      <c r="N29" s="38" t="str">
        <f>IF(Diagnostics!Q82="-99","",Diagnostics!Q82)</f>
        <v/>
      </c>
      <c r="O29" s="39" t="str">
        <f>Diagnostics!R82</f>
        <v>-99</v>
      </c>
      <c r="P29" s="40" t="s">
        <v>15</v>
      </c>
      <c r="Q29" s="39">
        <v>1</v>
      </c>
      <c r="R29" s="162"/>
      <c r="T29" s="38" t="str">
        <f>IF(Diagnostics!Q111="-99","",Diagnostics!Q111)</f>
        <v/>
      </c>
      <c r="U29" s="39" t="str">
        <f>Diagnostics!R111</f>
        <v>-99</v>
      </c>
      <c r="V29" s="40" t="s">
        <v>16</v>
      </c>
      <c r="W29" s="39">
        <v>1</v>
      </c>
      <c r="X29" s="162"/>
    </row>
    <row r="30" spans="2:24" x14ac:dyDescent="0.25">
      <c r="B30" s="38" t="str">
        <f>IF(Diagnostics!Q23="-99","",Diagnostics!Q23)</f>
        <v/>
      </c>
      <c r="C30" s="39" t="str">
        <f>Diagnostics!R23</f>
        <v>-99</v>
      </c>
      <c r="D30" s="40" t="s">
        <v>81</v>
      </c>
      <c r="E30" s="39">
        <v>1</v>
      </c>
      <c r="F30" s="159"/>
      <c r="H30" s="38" t="str">
        <f>IF(Diagnostics!Q55="-99","",Diagnostics!Q55)</f>
        <v/>
      </c>
      <c r="I30" s="39" t="str">
        <f>Diagnostics!R55</f>
        <v>-99</v>
      </c>
      <c r="J30" s="40" t="s">
        <v>17</v>
      </c>
      <c r="K30" s="39">
        <v>1</v>
      </c>
      <c r="L30" s="159"/>
      <c r="N30" s="38" t="str">
        <f>IF(Diagnostics!Q83="-99","",Diagnostics!Q83)</f>
        <v/>
      </c>
      <c r="O30" s="39" t="str">
        <f>Diagnostics!R83</f>
        <v>-99</v>
      </c>
      <c r="P30" s="40" t="s">
        <v>15</v>
      </c>
      <c r="Q30" s="39">
        <v>1</v>
      </c>
      <c r="R30" s="162"/>
      <c r="T30" s="38" t="str">
        <f>IF(Diagnostics!Q112="-99","",Diagnostics!Q112)</f>
        <v/>
      </c>
      <c r="U30" s="39" t="str">
        <f>Diagnostics!R112</f>
        <v>-99</v>
      </c>
      <c r="V30" s="40" t="s">
        <v>16</v>
      </c>
      <c r="W30" s="39">
        <v>1</v>
      </c>
      <c r="X30" s="162"/>
    </row>
    <row r="31" spans="2:24" x14ac:dyDescent="0.25">
      <c r="B31" s="38" t="str">
        <f>IF(Diagnostics!Q24="-99","",Diagnostics!Q24)</f>
        <v/>
      </c>
      <c r="C31" s="39" t="str">
        <f>Diagnostics!R24</f>
        <v>-99</v>
      </c>
      <c r="D31" s="40" t="s">
        <v>81</v>
      </c>
      <c r="E31" s="39">
        <v>1</v>
      </c>
      <c r="F31" s="159"/>
      <c r="H31" s="38" t="str">
        <f>IF(Diagnostics!Q56="-99","",Diagnostics!Q56)</f>
        <v/>
      </c>
      <c r="I31" s="39" t="str">
        <f>Diagnostics!R56</f>
        <v>-99</v>
      </c>
      <c r="J31" s="40" t="s">
        <v>17</v>
      </c>
      <c r="K31" s="39">
        <v>1</v>
      </c>
      <c r="L31" s="159"/>
      <c r="N31" s="38" t="str">
        <f>IF(Diagnostics!Q84="-99","",Diagnostics!Q84)</f>
        <v/>
      </c>
      <c r="O31" s="39" t="str">
        <f>Diagnostics!R84</f>
        <v>-99</v>
      </c>
      <c r="P31" s="40" t="s">
        <v>15</v>
      </c>
      <c r="Q31" s="39">
        <v>1</v>
      </c>
      <c r="R31" s="162"/>
      <c r="T31" s="38" t="str">
        <f>IF(Diagnostics!Q113="-99","",Diagnostics!Q113)</f>
        <v/>
      </c>
      <c r="U31" s="39" t="str">
        <f>Diagnostics!R113</f>
        <v>-99</v>
      </c>
      <c r="V31" s="40" t="s">
        <v>16</v>
      </c>
      <c r="W31" s="39">
        <v>1</v>
      </c>
      <c r="X31" s="162"/>
    </row>
    <row r="32" spans="2:24" x14ac:dyDescent="0.25">
      <c r="B32" s="38" t="str">
        <f>IF(Diagnostics!Q25="-99","",Diagnostics!Q25)</f>
        <v/>
      </c>
      <c r="C32" s="39" t="str">
        <f>Diagnostics!R25</f>
        <v>-99</v>
      </c>
      <c r="D32" s="40" t="s">
        <v>81</v>
      </c>
      <c r="E32" s="39">
        <v>1</v>
      </c>
      <c r="F32" s="159"/>
      <c r="H32" s="38" t="str">
        <f>IF(Diagnostics!Q57="-99","",Diagnostics!Q57)</f>
        <v/>
      </c>
      <c r="I32" s="39" t="str">
        <f>Diagnostics!R57</f>
        <v>-99</v>
      </c>
      <c r="J32" s="40" t="s">
        <v>17</v>
      </c>
      <c r="K32" s="39">
        <v>1</v>
      </c>
      <c r="L32" s="159"/>
      <c r="N32" s="38" t="str">
        <f>IF(Diagnostics!Q85="-99","",Diagnostics!Q85)</f>
        <v/>
      </c>
      <c r="O32" s="39" t="str">
        <f>Diagnostics!R85</f>
        <v>-99</v>
      </c>
      <c r="P32" s="40" t="s">
        <v>15</v>
      </c>
      <c r="Q32" s="39">
        <v>1</v>
      </c>
      <c r="R32" s="162"/>
      <c r="T32" s="38" t="str">
        <f>IF(Diagnostics!Q114="-99","",Diagnostics!Q114)</f>
        <v/>
      </c>
      <c r="U32" s="39" t="str">
        <f>Diagnostics!R114</f>
        <v>-99</v>
      </c>
      <c r="V32" s="40" t="s">
        <v>16</v>
      </c>
      <c r="W32" s="39">
        <v>1</v>
      </c>
      <c r="X32" s="162"/>
    </row>
    <row r="33" spans="2:24" x14ac:dyDescent="0.25">
      <c r="B33" s="38" t="str">
        <f>IF(Diagnostics!Q26="-99","",Diagnostics!Q26)</f>
        <v/>
      </c>
      <c r="C33" s="39" t="str">
        <f>Diagnostics!R26</f>
        <v>-99</v>
      </c>
      <c r="D33" s="40" t="s">
        <v>81</v>
      </c>
      <c r="E33" s="39">
        <v>1</v>
      </c>
      <c r="F33" s="159"/>
      <c r="H33" s="38" t="str">
        <f>IF(Diagnostics!Q58="-99","",Diagnostics!Q58)</f>
        <v/>
      </c>
      <c r="I33" s="39" t="str">
        <f>Diagnostics!R58</f>
        <v>-99</v>
      </c>
      <c r="J33" s="40" t="s">
        <v>17</v>
      </c>
      <c r="K33" s="39">
        <v>1</v>
      </c>
      <c r="L33" s="159"/>
      <c r="N33" s="38" t="str">
        <f>IF(Diagnostics!Q86="-99","",Diagnostics!Q86)</f>
        <v/>
      </c>
      <c r="O33" s="39" t="str">
        <f>Diagnostics!R86</f>
        <v>-99</v>
      </c>
      <c r="P33" s="40" t="s">
        <v>15</v>
      </c>
      <c r="Q33" s="39">
        <v>1</v>
      </c>
      <c r="R33" s="162"/>
      <c r="T33" s="38" t="str">
        <f>IF(Diagnostics!Q115="-99","",Diagnostics!Q115)</f>
        <v/>
      </c>
      <c r="U33" s="39" t="str">
        <f>Diagnostics!R115</f>
        <v>-99</v>
      </c>
      <c r="V33" s="40" t="s">
        <v>16</v>
      </c>
      <c r="W33" s="39">
        <v>1</v>
      </c>
      <c r="X33" s="162"/>
    </row>
    <row r="34" spans="2:24" x14ac:dyDescent="0.25">
      <c r="B34" s="38" t="str">
        <f>IF(Diagnostics!Q27="-99","",Diagnostics!Q27)</f>
        <v/>
      </c>
      <c r="C34" s="39" t="str">
        <f>Diagnostics!R27</f>
        <v>-99</v>
      </c>
      <c r="D34" s="40" t="s">
        <v>81</v>
      </c>
      <c r="E34" s="39">
        <v>1</v>
      </c>
      <c r="F34" s="159"/>
      <c r="H34" s="38" t="str">
        <f>IF(Diagnostics!Q59="-99","",Diagnostics!Q59)</f>
        <v/>
      </c>
      <c r="I34" s="39" t="str">
        <f>Diagnostics!R59</f>
        <v>-99</v>
      </c>
      <c r="J34" s="40" t="s">
        <v>17</v>
      </c>
      <c r="K34" s="39">
        <v>1</v>
      </c>
      <c r="L34" s="159"/>
      <c r="N34" s="38" t="str">
        <f>IF(Diagnostics!Q87="-99","",Diagnostics!Q87)</f>
        <v/>
      </c>
      <c r="O34" s="39"/>
      <c r="P34" s="39"/>
      <c r="Q34" s="39"/>
      <c r="R34" s="162"/>
      <c r="T34" s="38" t="str">
        <f>IF(Diagnostics!Q116="-99","",Diagnostics!Q116)</f>
        <v/>
      </c>
      <c r="U34" s="39" t="str">
        <f>Diagnostics!R116</f>
        <v>-99</v>
      </c>
      <c r="V34" s="40" t="s">
        <v>16</v>
      </c>
      <c r="W34" s="39">
        <v>1</v>
      </c>
      <c r="X34" s="162"/>
    </row>
    <row r="35" spans="2:24" x14ac:dyDescent="0.25">
      <c r="B35" s="38" t="str">
        <f>IF(Diagnostics!Q28="-99","",Diagnostics!Q28)</f>
        <v/>
      </c>
      <c r="C35" s="39" t="str">
        <f>Diagnostics!R28</f>
        <v>-99</v>
      </c>
      <c r="D35" s="40" t="s">
        <v>81</v>
      </c>
      <c r="E35" s="39">
        <v>1</v>
      </c>
      <c r="F35" s="159"/>
      <c r="H35" s="38"/>
      <c r="I35" s="39"/>
      <c r="J35" s="40"/>
      <c r="K35" s="39"/>
      <c r="L35" s="162"/>
      <c r="N35" s="38" t="str">
        <f>IF(Diagnostics!Q88="-99","",Diagnostics!Q88)</f>
        <v/>
      </c>
      <c r="O35" s="39"/>
      <c r="P35" s="39"/>
      <c r="Q35" s="39"/>
      <c r="R35" s="162"/>
      <c r="T35" s="38"/>
      <c r="U35" s="39"/>
      <c r="V35" s="39"/>
      <c r="W35" s="39"/>
      <c r="X35" s="162"/>
    </row>
    <row r="36" spans="2:24" x14ac:dyDescent="0.25">
      <c r="B36" s="38" t="str">
        <f>IF(Diagnostics!Q29="-99","",Diagnostics!Q29)</f>
        <v/>
      </c>
      <c r="C36" s="39" t="str">
        <f>Diagnostics!R29</f>
        <v>-99</v>
      </c>
      <c r="D36" s="40" t="s">
        <v>81</v>
      </c>
      <c r="E36" s="39">
        <v>1</v>
      </c>
      <c r="F36" s="159"/>
      <c r="H36" s="38"/>
      <c r="I36" s="39"/>
      <c r="J36" s="40"/>
      <c r="K36" s="39"/>
      <c r="L36" s="162"/>
      <c r="N36" s="38"/>
      <c r="O36" s="39"/>
      <c r="P36" s="39"/>
      <c r="Q36" s="39"/>
      <c r="R36" s="162"/>
      <c r="T36" s="38"/>
      <c r="U36" s="39"/>
      <c r="V36" s="39"/>
      <c r="W36" s="39"/>
      <c r="X36" s="162"/>
    </row>
    <row r="37" spans="2:24" x14ac:dyDescent="0.25">
      <c r="B37" s="38" t="str">
        <f>IF(Diagnostics!Q30="-99","",Diagnostics!Q30)</f>
        <v/>
      </c>
      <c r="C37" s="39" t="str">
        <f>Diagnostics!R30</f>
        <v>-99</v>
      </c>
      <c r="D37" s="40" t="s">
        <v>81</v>
      </c>
      <c r="E37" s="39">
        <v>1</v>
      </c>
      <c r="F37" s="159"/>
      <c r="H37" s="38"/>
      <c r="I37" s="39"/>
      <c r="J37" s="40"/>
      <c r="K37" s="39"/>
      <c r="L37" s="162"/>
      <c r="N37" s="38"/>
      <c r="O37" s="39"/>
      <c r="P37" s="39"/>
      <c r="Q37" s="39"/>
      <c r="R37" s="162"/>
      <c r="T37" s="38"/>
      <c r="U37" s="39"/>
      <c r="V37" s="39"/>
      <c r="W37" s="39"/>
      <c r="X37" s="162"/>
    </row>
    <row r="38" spans="2:24" x14ac:dyDescent="0.25">
      <c r="B38" s="41" t="str">
        <f>IF(Diagnostics!Q31="-99","",Diagnostics!Q31)</f>
        <v/>
      </c>
      <c r="C38" s="42" t="str">
        <f>Diagnostics!R31</f>
        <v>-99</v>
      </c>
      <c r="D38" s="43" t="s">
        <v>81</v>
      </c>
      <c r="E38" s="42">
        <v>1</v>
      </c>
      <c r="F38" s="161"/>
      <c r="H38" s="41"/>
      <c r="I38" s="42"/>
      <c r="J38" s="43"/>
      <c r="K38" s="42"/>
      <c r="L38" s="163"/>
      <c r="N38" s="41"/>
      <c r="O38" s="42"/>
      <c r="P38" s="42"/>
      <c r="Q38" s="42"/>
      <c r="R38" s="163"/>
      <c r="T38" s="41"/>
      <c r="U38" s="42"/>
      <c r="V38" s="42"/>
      <c r="W38" s="42"/>
      <c r="X38" s="163"/>
    </row>
    <row r="39" spans="2:24" x14ac:dyDescent="0.25">
      <c r="X39" s="132"/>
    </row>
    <row r="41" spans="2:24" x14ac:dyDescent="0.25">
      <c r="B41" s="29" t="s">
        <v>86</v>
      </c>
      <c r="H41" s="29" t="s">
        <v>87</v>
      </c>
    </row>
    <row r="42" spans="2:24" x14ac:dyDescent="0.25">
      <c r="B42" s="28" t="s">
        <v>423</v>
      </c>
      <c r="C42" s="34" t="str">
        <f>IF(B42="TEOM","Diag1",IF(B42="TEOM FDMS","Diag2",IF(B42="BAM","Diag3",IF(B42="Partisol","Diag4",""))))</f>
        <v/>
      </c>
      <c r="H42" s="28" t="s">
        <v>423</v>
      </c>
      <c r="I42" s="34" t="str">
        <f>IF(H42="TEOM","Diag1",IF(H42="TEOM FDMS","Diag2",IF(H42="BAM","Diag3",IF(H42="Partisol","Diag4",""))))</f>
        <v/>
      </c>
    </row>
    <row r="44" spans="2:24" x14ac:dyDescent="0.25">
      <c r="B44" s="35" t="str">
        <f>IF(Diagnostics!Q119="-99","",Diagnostics!Q119)</f>
        <v/>
      </c>
      <c r="C44" s="36" t="str">
        <f>Diagnostics!R119</f>
        <v>-99</v>
      </c>
      <c r="D44" s="37" t="s">
        <v>86</v>
      </c>
      <c r="E44" s="36">
        <v>1</v>
      </c>
      <c r="F44" s="158"/>
      <c r="H44" s="35" t="str">
        <f>IF(Diagnostics!Q147="-99","",Diagnostics!Q147)</f>
        <v/>
      </c>
      <c r="I44" s="36" t="str">
        <f>Diagnostics!R147</f>
        <v>-99</v>
      </c>
      <c r="J44" s="37" t="s">
        <v>88</v>
      </c>
      <c r="K44" s="36">
        <v>1</v>
      </c>
      <c r="L44" s="158"/>
    </row>
    <row r="45" spans="2:24" x14ac:dyDescent="0.25">
      <c r="B45" s="38" t="str">
        <f>IF(Diagnostics!Q120="-99","",Diagnostics!Q120)</f>
        <v/>
      </c>
      <c r="C45" s="39" t="str">
        <f>Diagnostics!R120</f>
        <v>-99</v>
      </c>
      <c r="D45" s="40" t="s">
        <v>86</v>
      </c>
      <c r="E45" s="39">
        <v>1</v>
      </c>
      <c r="F45" s="159"/>
      <c r="H45" s="38" t="str">
        <f>IF(Diagnostics!Q148="-99","",Diagnostics!Q148)</f>
        <v/>
      </c>
      <c r="I45" s="39" t="str">
        <f>Diagnostics!R148</f>
        <v>-99</v>
      </c>
      <c r="J45" s="40" t="s">
        <v>88</v>
      </c>
      <c r="K45" s="39">
        <v>1</v>
      </c>
      <c r="L45" s="159"/>
    </row>
    <row r="46" spans="2:24" x14ac:dyDescent="0.25">
      <c r="B46" s="38" t="str">
        <f>IF(Diagnostics!Q121="-99","",Diagnostics!Q121)</f>
        <v/>
      </c>
      <c r="C46" s="39" t="str">
        <f>Diagnostics!R121</f>
        <v>-99</v>
      </c>
      <c r="D46" s="40" t="s">
        <v>86</v>
      </c>
      <c r="E46" s="39">
        <v>1</v>
      </c>
      <c r="F46" s="159"/>
      <c r="H46" s="38" t="str">
        <f>IF(Diagnostics!Q149="-99","",Diagnostics!Q149)</f>
        <v/>
      </c>
      <c r="I46" s="39" t="str">
        <f>Diagnostics!R149</f>
        <v>-99</v>
      </c>
      <c r="J46" s="40" t="s">
        <v>88</v>
      </c>
      <c r="K46" s="39">
        <v>1</v>
      </c>
      <c r="L46" s="159"/>
    </row>
    <row r="47" spans="2:24" x14ac:dyDescent="0.25">
      <c r="B47" s="38" t="str">
        <f>IF(Diagnostics!Q122="-99","",Diagnostics!Q122)</f>
        <v/>
      </c>
      <c r="C47" s="39" t="str">
        <f>Diagnostics!R122</f>
        <v>-99</v>
      </c>
      <c r="D47" s="40" t="s">
        <v>86</v>
      </c>
      <c r="E47" s="39">
        <v>1</v>
      </c>
      <c r="F47" s="159"/>
      <c r="H47" s="38" t="str">
        <f>IF(Diagnostics!Q150="-99","",Diagnostics!Q150)</f>
        <v/>
      </c>
      <c r="I47" s="39" t="str">
        <f>Diagnostics!R150</f>
        <v>-99</v>
      </c>
      <c r="J47" s="40" t="s">
        <v>88</v>
      </c>
      <c r="K47" s="39">
        <v>1</v>
      </c>
      <c r="L47" s="159"/>
    </row>
    <row r="48" spans="2:24" x14ac:dyDescent="0.25">
      <c r="B48" s="38" t="str">
        <f>IF(Diagnostics!Q123="-99","",Diagnostics!Q123)</f>
        <v/>
      </c>
      <c r="C48" s="39" t="str">
        <f>Diagnostics!R123</f>
        <v>-99</v>
      </c>
      <c r="D48" s="40" t="s">
        <v>86</v>
      </c>
      <c r="E48" s="39">
        <v>1</v>
      </c>
      <c r="F48" s="159"/>
      <c r="H48" s="38" t="str">
        <f>IF(Diagnostics!Q151="-99","",Diagnostics!Q151)</f>
        <v/>
      </c>
      <c r="I48" s="39" t="str">
        <f>Diagnostics!R151</f>
        <v>-99</v>
      </c>
      <c r="J48" s="40" t="s">
        <v>88</v>
      </c>
      <c r="K48" s="39">
        <v>1</v>
      </c>
      <c r="L48" s="159"/>
    </row>
    <row r="49" spans="2:12" x14ac:dyDescent="0.25">
      <c r="B49" s="38" t="str">
        <f>IF(Diagnostics!Q124="-99","",Diagnostics!Q124)</f>
        <v/>
      </c>
      <c r="C49" s="39" t="str">
        <f>Diagnostics!R124</f>
        <v>-99</v>
      </c>
      <c r="D49" s="40" t="s">
        <v>86</v>
      </c>
      <c r="E49" s="39">
        <v>1</v>
      </c>
      <c r="F49" s="159"/>
      <c r="H49" s="38" t="str">
        <f>IF(Diagnostics!Q152="-99","",Diagnostics!Q152)</f>
        <v/>
      </c>
      <c r="I49" s="39" t="str">
        <f>Diagnostics!R152</f>
        <v>-99</v>
      </c>
      <c r="J49" s="40" t="s">
        <v>88</v>
      </c>
      <c r="K49" s="39">
        <v>1</v>
      </c>
      <c r="L49" s="159"/>
    </row>
    <row r="50" spans="2:12" x14ac:dyDescent="0.25">
      <c r="B50" s="38" t="str">
        <f>IF(Diagnostics!Q125="-99","",Diagnostics!Q125)</f>
        <v/>
      </c>
      <c r="C50" s="39" t="str">
        <f>Diagnostics!R125</f>
        <v>-99</v>
      </c>
      <c r="D50" s="40" t="s">
        <v>86</v>
      </c>
      <c r="E50" s="39">
        <v>1</v>
      </c>
      <c r="F50" s="159"/>
      <c r="H50" s="38" t="str">
        <f>IF(Diagnostics!Q153="-99","",Diagnostics!Q153)</f>
        <v/>
      </c>
      <c r="I50" s="39" t="str">
        <f>Diagnostics!R153</f>
        <v>-99</v>
      </c>
      <c r="J50" s="40" t="s">
        <v>88</v>
      </c>
      <c r="K50" s="39">
        <v>1</v>
      </c>
      <c r="L50" s="159"/>
    </row>
    <row r="51" spans="2:12" x14ac:dyDescent="0.25">
      <c r="B51" s="38" t="str">
        <f>IF(Diagnostics!Q126="-99","",Diagnostics!Q126)</f>
        <v/>
      </c>
      <c r="C51" s="39" t="str">
        <f>Diagnostics!R126</f>
        <v>-99</v>
      </c>
      <c r="D51" s="40" t="s">
        <v>86</v>
      </c>
      <c r="E51" s="39">
        <v>1</v>
      </c>
      <c r="F51" s="159"/>
      <c r="H51" s="38" t="str">
        <f>IF(Diagnostics!Q154="-99","",Diagnostics!Q154)</f>
        <v/>
      </c>
      <c r="I51" s="39" t="str">
        <f>Diagnostics!R154</f>
        <v>-99</v>
      </c>
      <c r="J51" s="40" t="s">
        <v>88</v>
      </c>
      <c r="K51" s="39">
        <v>1</v>
      </c>
      <c r="L51" s="159"/>
    </row>
    <row r="52" spans="2:12" x14ac:dyDescent="0.25">
      <c r="B52" s="38" t="str">
        <f>IF(Diagnostics!Q127="-99","",Diagnostics!Q127)</f>
        <v/>
      </c>
      <c r="C52" s="39" t="str">
        <f>Diagnostics!R127</f>
        <v>-99</v>
      </c>
      <c r="D52" s="40" t="s">
        <v>86</v>
      </c>
      <c r="E52" s="39">
        <v>1</v>
      </c>
      <c r="F52" s="160"/>
      <c r="H52" s="38" t="str">
        <f>IF(Diagnostics!Q155="-99","",Diagnostics!Q155)</f>
        <v/>
      </c>
      <c r="I52" s="39" t="str">
        <f>Diagnostics!R155</f>
        <v>-99</v>
      </c>
      <c r="J52" s="40" t="s">
        <v>88</v>
      </c>
      <c r="K52" s="39">
        <v>1</v>
      </c>
      <c r="L52" s="160"/>
    </row>
    <row r="53" spans="2:12" x14ac:dyDescent="0.25">
      <c r="B53" s="38" t="str">
        <f>IF(Diagnostics!Q128="-99","",Diagnostics!Q128)</f>
        <v/>
      </c>
      <c r="C53" s="39" t="str">
        <f>Diagnostics!R128</f>
        <v>-99</v>
      </c>
      <c r="D53" s="40" t="s">
        <v>86</v>
      </c>
      <c r="E53" s="39">
        <v>1</v>
      </c>
      <c r="F53" s="159"/>
      <c r="H53" s="38" t="str">
        <f>IF(Diagnostics!Q156="-99","",Diagnostics!Q156)</f>
        <v/>
      </c>
      <c r="I53" s="39" t="str">
        <f>Diagnostics!R156</f>
        <v>-99</v>
      </c>
      <c r="J53" s="40" t="s">
        <v>88</v>
      </c>
      <c r="K53" s="39">
        <v>1</v>
      </c>
      <c r="L53" s="159"/>
    </row>
    <row r="54" spans="2:12" x14ac:dyDescent="0.25">
      <c r="B54" s="38" t="str">
        <f>IF(Diagnostics!Q129="-99","",Diagnostics!Q129)</f>
        <v/>
      </c>
      <c r="C54" s="39" t="str">
        <f>Diagnostics!R129</f>
        <v>-99</v>
      </c>
      <c r="D54" s="40" t="s">
        <v>86</v>
      </c>
      <c r="E54" s="39">
        <v>1</v>
      </c>
      <c r="F54" s="159"/>
      <c r="H54" s="38" t="str">
        <f>IF(Diagnostics!Q157="-99","",Diagnostics!Q157)</f>
        <v/>
      </c>
      <c r="I54" s="39" t="str">
        <f>Diagnostics!R157</f>
        <v>-99</v>
      </c>
      <c r="J54" s="40" t="s">
        <v>88</v>
      </c>
      <c r="K54" s="39">
        <v>1</v>
      </c>
      <c r="L54" s="159"/>
    </row>
    <row r="55" spans="2:12" x14ac:dyDescent="0.25">
      <c r="B55" s="38" t="str">
        <f>IF(Diagnostics!Q130="-99","",Diagnostics!Q130)</f>
        <v/>
      </c>
      <c r="C55" s="39" t="str">
        <f>Diagnostics!R130</f>
        <v>-99</v>
      </c>
      <c r="D55" s="40" t="s">
        <v>86</v>
      </c>
      <c r="E55" s="39">
        <v>1</v>
      </c>
      <c r="F55" s="159"/>
      <c r="H55" s="38" t="str">
        <f>IF(Diagnostics!Q158="-99","",Diagnostics!Q158)</f>
        <v/>
      </c>
      <c r="I55" s="39" t="str">
        <f>Diagnostics!R158</f>
        <v>-99</v>
      </c>
      <c r="J55" s="40" t="s">
        <v>88</v>
      </c>
      <c r="K55" s="39">
        <v>1</v>
      </c>
      <c r="L55" s="159"/>
    </row>
    <row r="56" spans="2:12" x14ac:dyDescent="0.25">
      <c r="B56" s="38" t="str">
        <f>IF(Diagnostics!Q131="-99","",Diagnostics!Q131)</f>
        <v/>
      </c>
      <c r="C56" s="39" t="str">
        <f>Diagnostics!R131</f>
        <v>-99</v>
      </c>
      <c r="D56" s="40" t="s">
        <v>86</v>
      </c>
      <c r="E56" s="39">
        <v>1</v>
      </c>
      <c r="F56" s="159"/>
      <c r="H56" s="38" t="str">
        <f>IF(Diagnostics!Q159="-99","",Diagnostics!Q159)</f>
        <v/>
      </c>
      <c r="I56" s="39" t="str">
        <f>Diagnostics!R159</f>
        <v>-99</v>
      </c>
      <c r="J56" s="40" t="s">
        <v>88</v>
      </c>
      <c r="K56" s="39">
        <v>1</v>
      </c>
      <c r="L56" s="159"/>
    </row>
    <row r="57" spans="2:12" x14ac:dyDescent="0.25">
      <c r="B57" s="38" t="str">
        <f>IF(Diagnostics!Q132="-99","",Diagnostics!Q132)</f>
        <v/>
      </c>
      <c r="C57" s="39" t="str">
        <f>Diagnostics!R132</f>
        <v>-99</v>
      </c>
      <c r="D57" s="40" t="s">
        <v>86</v>
      </c>
      <c r="E57" s="39">
        <v>1</v>
      </c>
      <c r="F57" s="159"/>
      <c r="H57" s="38" t="str">
        <f>IF(Diagnostics!Q160="-99","",Diagnostics!Q160)</f>
        <v/>
      </c>
      <c r="I57" s="39" t="str">
        <f>Diagnostics!R160</f>
        <v>-99</v>
      </c>
      <c r="J57" s="40" t="s">
        <v>88</v>
      </c>
      <c r="K57" s="39">
        <v>1</v>
      </c>
      <c r="L57" s="159"/>
    </row>
    <row r="58" spans="2:12" x14ac:dyDescent="0.25">
      <c r="B58" s="38" t="str">
        <f>IF(Diagnostics!Q133="-99","",Diagnostics!Q133)</f>
        <v/>
      </c>
      <c r="C58" s="39" t="str">
        <f>Diagnostics!R133</f>
        <v>-99</v>
      </c>
      <c r="D58" s="40" t="s">
        <v>86</v>
      </c>
      <c r="E58" s="39">
        <v>1</v>
      </c>
      <c r="F58" s="159"/>
      <c r="H58" s="38" t="str">
        <f>IF(Diagnostics!Q161="-99","",Diagnostics!Q161)</f>
        <v/>
      </c>
      <c r="I58" s="39" t="str">
        <f>Diagnostics!R161</f>
        <v>-99</v>
      </c>
      <c r="J58" s="40" t="s">
        <v>88</v>
      </c>
      <c r="K58" s="39">
        <v>1</v>
      </c>
      <c r="L58" s="159"/>
    </row>
    <row r="59" spans="2:12" x14ac:dyDescent="0.25">
      <c r="B59" s="38" t="str">
        <f>IF(Diagnostics!Q134="-99","",Diagnostics!Q134)</f>
        <v/>
      </c>
      <c r="C59" s="39" t="str">
        <f>Diagnostics!R134</f>
        <v>-99</v>
      </c>
      <c r="D59" s="40" t="s">
        <v>86</v>
      </c>
      <c r="E59" s="39">
        <v>1</v>
      </c>
      <c r="F59" s="159"/>
      <c r="H59" s="38" t="str">
        <f>IF(Diagnostics!Q162="-99","",Diagnostics!Q162)</f>
        <v/>
      </c>
      <c r="I59" s="39" t="str">
        <f>Diagnostics!R162</f>
        <v>-99</v>
      </c>
      <c r="J59" s="40" t="s">
        <v>88</v>
      </c>
      <c r="K59" s="39">
        <v>1</v>
      </c>
      <c r="L59" s="159"/>
    </row>
    <row r="60" spans="2:12" x14ac:dyDescent="0.25">
      <c r="B60" s="38" t="str">
        <f>IF(Diagnostics!Q135="-99","",Diagnostics!Q135)</f>
        <v/>
      </c>
      <c r="C60" s="39" t="str">
        <f>Diagnostics!R135</f>
        <v>-99</v>
      </c>
      <c r="D60" s="40" t="s">
        <v>86</v>
      </c>
      <c r="E60" s="39">
        <v>1</v>
      </c>
      <c r="F60" s="159"/>
      <c r="H60" s="38" t="str">
        <f>IF(Diagnostics!Q163="-99","",Diagnostics!Q163)</f>
        <v/>
      </c>
      <c r="I60" s="39" t="str">
        <f>Diagnostics!R163</f>
        <v>-99</v>
      </c>
      <c r="J60" s="40" t="s">
        <v>88</v>
      </c>
      <c r="K60" s="39">
        <v>1</v>
      </c>
      <c r="L60" s="159"/>
    </row>
    <row r="61" spans="2:12" x14ac:dyDescent="0.25">
      <c r="B61" s="38" t="str">
        <f>IF(Diagnostics!Q136="-99","",Diagnostics!Q136)</f>
        <v/>
      </c>
      <c r="C61" s="39" t="str">
        <f>Diagnostics!R136</f>
        <v>-99</v>
      </c>
      <c r="D61" s="40" t="s">
        <v>86</v>
      </c>
      <c r="E61" s="39">
        <v>1</v>
      </c>
      <c r="F61" s="159"/>
      <c r="H61" s="38" t="str">
        <f>IF(Diagnostics!Q164="-99","",Diagnostics!Q164)</f>
        <v/>
      </c>
      <c r="I61" s="39" t="str">
        <f>Diagnostics!R164</f>
        <v>-99</v>
      </c>
      <c r="J61" s="40" t="s">
        <v>88</v>
      </c>
      <c r="K61" s="39">
        <v>1</v>
      </c>
      <c r="L61" s="159"/>
    </row>
    <row r="62" spans="2:12" x14ac:dyDescent="0.25">
      <c r="B62" s="38" t="str">
        <f>IF(Diagnostics!Q137="-99","",Diagnostics!Q137)</f>
        <v/>
      </c>
      <c r="C62" s="39" t="str">
        <f>Diagnostics!R137</f>
        <v>-99</v>
      </c>
      <c r="D62" s="40" t="s">
        <v>86</v>
      </c>
      <c r="E62" s="39">
        <v>1</v>
      </c>
      <c r="F62" s="159"/>
      <c r="H62" s="38" t="str">
        <f>IF(Diagnostics!Q165="-99","",Diagnostics!Q165)</f>
        <v/>
      </c>
      <c r="I62" s="39" t="str">
        <f>Diagnostics!R165</f>
        <v>-99</v>
      </c>
      <c r="J62" s="40" t="s">
        <v>88</v>
      </c>
      <c r="K62" s="39">
        <v>1</v>
      </c>
      <c r="L62" s="159"/>
    </row>
    <row r="63" spans="2:12" x14ac:dyDescent="0.25">
      <c r="B63" s="38" t="str">
        <f>IF(Diagnostics!Q138="-99","",Diagnostics!Q138)</f>
        <v/>
      </c>
      <c r="C63" s="39" t="str">
        <f>Diagnostics!R138</f>
        <v>-99</v>
      </c>
      <c r="D63" s="40" t="s">
        <v>86</v>
      </c>
      <c r="E63" s="39">
        <v>1</v>
      </c>
      <c r="F63" s="159"/>
      <c r="H63" s="38" t="str">
        <f>IF(Diagnostics!Q166="-99","",Diagnostics!Q166)</f>
        <v/>
      </c>
      <c r="I63" s="39" t="str">
        <f>Diagnostics!R166</f>
        <v>-99</v>
      </c>
      <c r="J63" s="40" t="s">
        <v>88</v>
      </c>
      <c r="K63" s="39">
        <v>1</v>
      </c>
      <c r="L63" s="159"/>
    </row>
    <row r="64" spans="2:12" x14ac:dyDescent="0.25">
      <c r="B64" s="38" t="str">
        <f>IF(Diagnostics!Q139="-99","",Diagnostics!Q139)</f>
        <v/>
      </c>
      <c r="C64" s="39" t="str">
        <f>Diagnostics!R139</f>
        <v>-99</v>
      </c>
      <c r="D64" s="40" t="s">
        <v>86</v>
      </c>
      <c r="E64" s="39">
        <v>1</v>
      </c>
      <c r="F64" s="159"/>
      <c r="H64" s="38" t="str">
        <f>IF(Diagnostics!Q167="-99","",Diagnostics!Q167)</f>
        <v/>
      </c>
      <c r="I64" s="39" t="str">
        <f>Diagnostics!R167</f>
        <v>-99</v>
      </c>
      <c r="J64" s="40" t="s">
        <v>88</v>
      </c>
      <c r="K64" s="39">
        <v>1</v>
      </c>
      <c r="L64" s="159"/>
    </row>
    <row r="65" spans="2:12" x14ac:dyDescent="0.25">
      <c r="B65" s="38" t="str">
        <f>IF(Diagnostics!Q140="-99","",Diagnostics!Q140)</f>
        <v/>
      </c>
      <c r="C65" s="39" t="str">
        <f>Diagnostics!R140</f>
        <v>-99</v>
      </c>
      <c r="D65" s="40" t="s">
        <v>86</v>
      </c>
      <c r="E65" s="39">
        <v>1</v>
      </c>
      <c r="F65" s="159"/>
      <c r="H65" s="38" t="str">
        <f>IF(Diagnostics!Q168="-99","",Diagnostics!Q168)</f>
        <v/>
      </c>
      <c r="I65" s="39" t="str">
        <f>Diagnostics!R168</f>
        <v>-99</v>
      </c>
      <c r="J65" s="40" t="s">
        <v>88</v>
      </c>
      <c r="K65" s="39">
        <v>1</v>
      </c>
      <c r="L65" s="159"/>
    </row>
    <row r="66" spans="2:12" x14ac:dyDescent="0.25">
      <c r="B66" s="38" t="str">
        <f>IF(Diagnostics!Q141="-99","",Diagnostics!Q141)</f>
        <v/>
      </c>
      <c r="C66" s="39" t="str">
        <f>Diagnostics!R141</f>
        <v>-99</v>
      </c>
      <c r="D66" s="40" t="s">
        <v>86</v>
      </c>
      <c r="E66" s="39">
        <v>1</v>
      </c>
      <c r="F66" s="159"/>
      <c r="H66" s="38" t="str">
        <f>IF(Diagnostics!Q169="-99","",Diagnostics!Q169)</f>
        <v/>
      </c>
      <c r="I66" s="39" t="str">
        <f>Diagnostics!R169</f>
        <v>-99</v>
      </c>
      <c r="J66" s="40" t="s">
        <v>88</v>
      </c>
      <c r="K66" s="39">
        <v>1</v>
      </c>
      <c r="L66" s="159"/>
    </row>
    <row r="67" spans="2:12" x14ac:dyDescent="0.25">
      <c r="B67" s="38" t="str">
        <f>IF(Diagnostics!Q142="-99","",Diagnostics!Q142)</f>
        <v/>
      </c>
      <c r="C67" s="39" t="str">
        <f>Diagnostics!R142</f>
        <v>-99</v>
      </c>
      <c r="D67" s="40" t="s">
        <v>86</v>
      </c>
      <c r="E67" s="39">
        <v>1</v>
      </c>
      <c r="F67" s="159"/>
      <c r="H67" s="38" t="str">
        <f>IF(Diagnostics!Q170="-99","",Diagnostics!Q170)</f>
        <v/>
      </c>
      <c r="I67" s="39" t="str">
        <f>Diagnostics!R170</f>
        <v>-99</v>
      </c>
      <c r="J67" s="40" t="s">
        <v>88</v>
      </c>
      <c r="K67" s="39">
        <v>1</v>
      </c>
      <c r="L67" s="159"/>
    </row>
    <row r="68" spans="2:12" x14ac:dyDescent="0.25">
      <c r="B68" s="38" t="str">
        <f>IF(Diagnostics!Q143="-99","",Diagnostics!Q143)</f>
        <v/>
      </c>
      <c r="C68" s="39" t="str">
        <f>Diagnostics!R143</f>
        <v>-99</v>
      </c>
      <c r="D68" s="40" t="s">
        <v>86</v>
      </c>
      <c r="E68" s="39">
        <v>1</v>
      </c>
      <c r="F68" s="159"/>
      <c r="H68" s="38" t="str">
        <f>IF(Diagnostics!Q171="-99","",Diagnostics!Q171)</f>
        <v/>
      </c>
      <c r="I68" s="39" t="str">
        <f>Diagnostics!R171</f>
        <v>-99</v>
      </c>
      <c r="J68" s="40" t="s">
        <v>88</v>
      </c>
      <c r="K68" s="39">
        <v>1</v>
      </c>
      <c r="L68" s="159"/>
    </row>
    <row r="69" spans="2:12" x14ac:dyDescent="0.25">
      <c r="B69" s="38" t="str">
        <f>IF(Diagnostics!Q144="-99","",Diagnostics!Q144)</f>
        <v/>
      </c>
      <c r="C69" s="39" t="str">
        <f>Diagnostics!R144</f>
        <v>-99</v>
      </c>
      <c r="D69" s="40" t="s">
        <v>86</v>
      </c>
      <c r="E69" s="39">
        <v>1</v>
      </c>
      <c r="F69" s="162"/>
      <c r="H69" s="38" t="str">
        <f>IF(Diagnostics!Q172="-99","",Diagnostics!Q172)</f>
        <v/>
      </c>
      <c r="I69" s="39" t="str">
        <f>Diagnostics!R172</f>
        <v>-99</v>
      </c>
      <c r="J69" s="40" t="s">
        <v>88</v>
      </c>
      <c r="K69" s="39">
        <v>1</v>
      </c>
      <c r="L69" s="162"/>
    </row>
    <row r="70" spans="2:12" x14ac:dyDescent="0.25">
      <c r="B70" s="38" t="str">
        <f>IF(Diagnostics!Q145="-99","",Diagnostics!Q145)</f>
        <v/>
      </c>
      <c r="C70" s="39" t="str">
        <f>Diagnostics!R145</f>
        <v>-99</v>
      </c>
      <c r="D70" s="40" t="s">
        <v>86</v>
      </c>
      <c r="E70" s="39">
        <v>1</v>
      </c>
      <c r="F70" s="162"/>
      <c r="H70" s="38" t="str">
        <f>IF(Diagnostics!Q173="-99","",Diagnostics!Q173)</f>
        <v/>
      </c>
      <c r="I70" s="39" t="str">
        <f>Diagnostics!R173</f>
        <v>-99</v>
      </c>
      <c r="J70" s="40" t="s">
        <v>88</v>
      </c>
      <c r="K70" s="39">
        <v>1</v>
      </c>
      <c r="L70" s="162"/>
    </row>
    <row r="71" spans="2:12" x14ac:dyDescent="0.25">
      <c r="B71" s="38"/>
      <c r="C71" s="39"/>
      <c r="D71" s="39"/>
      <c r="E71" s="39"/>
      <c r="F71" s="162"/>
      <c r="H71" s="38"/>
      <c r="I71" s="39"/>
      <c r="J71" s="39"/>
      <c r="K71" s="39"/>
      <c r="L71" s="162"/>
    </row>
    <row r="72" spans="2:12" x14ac:dyDescent="0.25">
      <c r="B72" s="41"/>
      <c r="C72" s="42"/>
      <c r="D72" s="42"/>
      <c r="E72" s="42"/>
      <c r="F72" s="163"/>
      <c r="H72" s="41"/>
      <c r="I72" s="42"/>
      <c r="J72" s="42"/>
      <c r="K72" s="42"/>
      <c r="L72" s="163"/>
    </row>
  </sheetData>
  <sheetProtection algorithmName="SHA-512" hashValue="jXrrJRB4Psy3QVgZJ/QF7oEeh906bbAA9Jjw1piCKxp/MrgMR/xSsWdD6sd+yNRHbfmi3J3O0iC4hjhBb1bBOA==" saltValue="Enb8xoddHgzKTP7lcgL3RA==" spinCount="100000" sheet="1" objects="1" scenarios="1"/>
  <dataValidations count="2">
    <dataValidation type="list" allowBlank="1" showInputMessage="1" showErrorMessage="1" sqref="T8 B8 H8 N8" xr:uid="{00000000-0002-0000-0200-000000000000}">
      <formula1>$AI$2:$AI$9</formula1>
    </dataValidation>
    <dataValidation type="list" allowBlank="1" showInputMessage="1" showErrorMessage="1" sqref="H42 B42" xr:uid="{00000000-0002-0000-0200-000001000000}">
      <formula1>$AI$10:$AI$15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B88"/>
  <sheetViews>
    <sheetView zoomScaleNormal="100" workbookViewId="0">
      <selection activeCell="I15" sqref="I15"/>
    </sheetView>
  </sheetViews>
  <sheetFormatPr defaultColWidth="7" defaultRowHeight="12.5" x14ac:dyDescent="0.25"/>
  <cols>
    <col min="1" max="1" width="20" style="39" customWidth="1"/>
    <col min="2" max="2" width="21.6328125" style="29" customWidth="1"/>
    <col min="3" max="3" width="10.7265625" style="29" customWidth="1"/>
    <col min="4" max="4" width="11.453125" style="29" customWidth="1"/>
    <col min="5" max="5" width="10.1796875" style="29" customWidth="1"/>
    <col min="6" max="6" width="10" style="29" customWidth="1"/>
    <col min="7" max="10" width="10.7265625" style="29" customWidth="1"/>
    <col min="11" max="16384" width="7" style="29"/>
  </cols>
  <sheetData>
    <row r="1" spans="1:28" ht="37.5" customHeight="1" x14ac:dyDescent="0.6">
      <c r="A1" s="171" t="s">
        <v>89</v>
      </c>
    </row>
    <row r="3" spans="1:28" x14ac:dyDescent="0.25">
      <c r="A3" s="39" t="s">
        <v>90</v>
      </c>
      <c r="B3" s="210" t="s">
        <v>827</v>
      </c>
      <c r="C3" s="165"/>
      <c r="H3" s="100" t="s">
        <v>412</v>
      </c>
      <c r="I3" s="210" t="s">
        <v>828</v>
      </c>
      <c r="J3" s="165"/>
      <c r="AA3" s="166" t="s">
        <v>441</v>
      </c>
      <c r="AB3" s="194" t="s">
        <v>828</v>
      </c>
    </row>
    <row r="4" spans="1:28" x14ac:dyDescent="0.25">
      <c r="AA4" s="166" t="s">
        <v>442</v>
      </c>
      <c r="AB4" s="194" t="s">
        <v>827</v>
      </c>
    </row>
    <row r="5" spans="1:28" ht="12.75" customHeight="1" x14ac:dyDescent="0.25">
      <c r="B5" s="39"/>
      <c r="C5" s="39"/>
      <c r="D5" s="39"/>
      <c r="E5" s="39"/>
      <c r="AA5" s="29" t="s">
        <v>825</v>
      </c>
      <c r="AB5" s="194" t="s">
        <v>829</v>
      </c>
    </row>
    <row r="6" spans="1:28" ht="12.75" customHeight="1" x14ac:dyDescent="0.3">
      <c r="B6" s="39"/>
      <c r="C6" s="44" t="s">
        <v>410</v>
      </c>
      <c r="D6" s="39"/>
      <c r="E6" s="39"/>
      <c r="G6" s="39"/>
      <c r="H6" s="39"/>
      <c r="I6" s="44" t="s">
        <v>91</v>
      </c>
      <c r="J6" s="39"/>
      <c r="K6" s="39"/>
      <c r="AA6" s="29" t="s">
        <v>826</v>
      </c>
    </row>
    <row r="7" spans="1:28" ht="12.75" customHeight="1" x14ac:dyDescent="0.3">
      <c r="A7" s="45"/>
      <c r="B7" s="46">
        <v>1</v>
      </c>
      <c r="C7" s="46">
        <v>2</v>
      </c>
      <c r="D7" s="46">
        <v>3</v>
      </c>
      <c r="E7" s="39"/>
      <c r="G7" s="45"/>
      <c r="H7" s="46">
        <v>1</v>
      </c>
      <c r="I7" s="46">
        <v>2</v>
      </c>
      <c r="J7" s="46">
        <v>3</v>
      </c>
      <c r="K7" s="39"/>
      <c r="AA7" s="29" t="str">
        <f>IF(ISBLANK(E37),"",IF(E37="M 1100",130,IF(E37="M 1500",142,"")))</f>
        <v/>
      </c>
    </row>
    <row r="8" spans="1:28" ht="12.75" customHeight="1" x14ac:dyDescent="0.25">
      <c r="A8" s="47" t="s">
        <v>92</v>
      </c>
      <c r="B8" s="48"/>
      <c r="C8" s="48"/>
      <c r="D8" s="48"/>
      <c r="E8" s="167" t="s">
        <v>427</v>
      </c>
      <c r="G8" s="47" t="s">
        <v>92</v>
      </c>
      <c r="H8" s="48"/>
      <c r="I8" s="48"/>
      <c r="J8" s="48"/>
      <c r="K8" s="167" t="s">
        <v>428</v>
      </c>
    </row>
    <row r="9" spans="1:28" ht="12.75" customHeight="1" x14ac:dyDescent="0.25">
      <c r="A9" s="47" t="s">
        <v>93</v>
      </c>
      <c r="B9" s="48"/>
      <c r="C9" s="48"/>
      <c r="D9" s="48"/>
      <c r="E9" s="167" t="s">
        <v>427</v>
      </c>
      <c r="G9" s="47" t="s">
        <v>93</v>
      </c>
      <c r="H9" s="48"/>
      <c r="I9" s="48"/>
      <c r="J9" s="48"/>
      <c r="K9" s="167" t="s">
        <v>428</v>
      </c>
    </row>
    <row r="10" spans="1:28" ht="12.75" customHeight="1" x14ac:dyDescent="0.25">
      <c r="A10" s="189" t="s">
        <v>97</v>
      </c>
      <c r="B10" s="48"/>
      <c r="C10" s="48"/>
      <c r="D10" s="48"/>
      <c r="E10" s="167" t="s">
        <v>427</v>
      </c>
      <c r="G10" s="189" t="s">
        <v>97</v>
      </c>
      <c r="H10" s="48"/>
      <c r="I10" s="48"/>
      <c r="J10" s="48"/>
      <c r="K10" s="167" t="s">
        <v>428</v>
      </c>
    </row>
    <row r="11" spans="1:28" ht="12.75" customHeight="1" x14ac:dyDescent="0.25">
      <c r="A11" s="47" t="s">
        <v>94</v>
      </c>
      <c r="B11" s="48"/>
      <c r="C11" s="48"/>
      <c r="D11" s="48"/>
      <c r="E11" s="167" t="s">
        <v>427</v>
      </c>
      <c r="F11" s="49"/>
      <c r="G11" s="47" t="s">
        <v>94</v>
      </c>
      <c r="H11" s="48"/>
      <c r="I11" s="48"/>
      <c r="J11" s="48"/>
      <c r="K11" s="167" t="s">
        <v>428</v>
      </c>
    </row>
    <row r="12" spans="1:28" ht="12.75" customHeight="1" x14ac:dyDescent="0.25">
      <c r="A12" s="47" t="s">
        <v>95</v>
      </c>
      <c r="B12" s="48"/>
      <c r="C12" s="48"/>
      <c r="D12" s="48"/>
      <c r="E12" s="167" t="s">
        <v>427</v>
      </c>
      <c r="F12" s="49"/>
      <c r="G12" s="47" t="s">
        <v>95</v>
      </c>
      <c r="H12" s="48"/>
      <c r="I12" s="48"/>
      <c r="J12" s="48"/>
      <c r="K12" s="167" t="s">
        <v>428</v>
      </c>
    </row>
    <row r="13" spans="1:28" ht="12.75" customHeight="1" x14ac:dyDescent="0.25">
      <c r="A13" s="47" t="s">
        <v>96</v>
      </c>
      <c r="B13" s="48"/>
      <c r="C13" s="48"/>
      <c r="D13" s="48"/>
      <c r="E13" s="167" t="s">
        <v>427</v>
      </c>
      <c r="F13" s="49"/>
      <c r="G13" s="47" t="s">
        <v>96</v>
      </c>
      <c r="H13" s="48"/>
      <c r="I13" s="48"/>
      <c r="J13" s="48"/>
      <c r="K13" s="167" t="s">
        <v>428</v>
      </c>
    </row>
    <row r="14" spans="1:28" ht="12.75" customHeight="1" x14ac:dyDescent="0.25">
      <c r="A14" s="47"/>
      <c r="B14" s="39"/>
      <c r="C14" s="39"/>
      <c r="D14" s="39"/>
      <c r="E14" s="167"/>
      <c r="G14" s="47"/>
      <c r="H14" s="39"/>
      <c r="I14" s="39"/>
      <c r="J14" s="39"/>
      <c r="K14" s="167"/>
    </row>
    <row r="15" spans="1:28" ht="12.75" customHeight="1" x14ac:dyDescent="0.3">
      <c r="A15" s="47"/>
      <c r="B15" s="50"/>
      <c r="C15" s="44" t="s">
        <v>411</v>
      </c>
      <c r="D15" s="39"/>
      <c r="E15" s="167"/>
      <c r="G15" s="47"/>
      <c r="H15" s="50"/>
      <c r="I15" s="44" t="s">
        <v>426</v>
      </c>
      <c r="J15" s="39"/>
      <c r="K15" s="167"/>
    </row>
    <row r="16" spans="1:28" ht="12.75" customHeight="1" x14ac:dyDescent="0.25">
      <c r="A16" s="47"/>
      <c r="B16" s="46">
        <v>1</v>
      </c>
      <c r="C16" s="46">
        <v>2</v>
      </c>
      <c r="D16" s="46">
        <v>3</v>
      </c>
      <c r="E16" s="167"/>
      <c r="G16" s="47"/>
      <c r="H16" s="46">
        <v>1</v>
      </c>
      <c r="I16" s="46">
        <v>2</v>
      </c>
      <c r="J16" s="46">
        <v>3</v>
      </c>
      <c r="K16" s="167"/>
    </row>
    <row r="17" spans="1:11" ht="12.75" customHeight="1" x14ac:dyDescent="0.25">
      <c r="A17" s="47" t="s">
        <v>92</v>
      </c>
      <c r="B17" s="48"/>
      <c r="C17" s="48"/>
      <c r="D17" s="48"/>
      <c r="E17" s="167" t="s">
        <v>427</v>
      </c>
      <c r="G17" s="47" t="s">
        <v>92</v>
      </c>
      <c r="H17" s="48"/>
      <c r="I17" s="48"/>
      <c r="J17" s="48"/>
      <c r="K17" s="167" t="s">
        <v>428</v>
      </c>
    </row>
    <row r="18" spans="1:11" ht="12.75" customHeight="1" x14ac:dyDescent="0.25">
      <c r="A18" s="47" t="s">
        <v>93</v>
      </c>
      <c r="B18" s="48"/>
      <c r="C18" s="48"/>
      <c r="D18" s="48"/>
      <c r="E18" s="167" t="s">
        <v>427</v>
      </c>
      <c r="G18" s="47" t="s">
        <v>93</v>
      </c>
      <c r="H18" s="48"/>
      <c r="I18" s="48"/>
      <c r="J18" s="48"/>
      <c r="K18" s="167" t="s">
        <v>428</v>
      </c>
    </row>
    <row r="19" spans="1:11" ht="12.75" customHeight="1" x14ac:dyDescent="0.25">
      <c r="A19" s="51" t="s">
        <v>97</v>
      </c>
      <c r="B19" s="48"/>
      <c r="C19" s="48"/>
      <c r="D19" s="48"/>
      <c r="E19" s="167" t="s">
        <v>427</v>
      </c>
      <c r="G19" s="51" t="s">
        <v>97</v>
      </c>
      <c r="H19" s="48"/>
      <c r="I19" s="48"/>
      <c r="J19" s="48"/>
      <c r="K19" s="167" t="s">
        <v>428</v>
      </c>
    </row>
    <row r="20" spans="1:11" ht="12.75" customHeight="1" x14ac:dyDescent="0.25">
      <c r="A20" s="47" t="s">
        <v>94</v>
      </c>
      <c r="B20" s="48"/>
      <c r="C20" s="48"/>
      <c r="D20" s="48"/>
      <c r="E20" s="167" t="s">
        <v>427</v>
      </c>
      <c r="G20" s="47" t="s">
        <v>94</v>
      </c>
      <c r="H20" s="48"/>
      <c r="I20" s="48"/>
      <c r="J20" s="48"/>
      <c r="K20" s="167" t="s">
        <v>428</v>
      </c>
    </row>
    <row r="21" spans="1:11" ht="12.75" customHeight="1" x14ac:dyDescent="0.25">
      <c r="A21" s="47" t="s">
        <v>95</v>
      </c>
      <c r="B21" s="48"/>
      <c r="C21" s="48"/>
      <c r="D21" s="48"/>
      <c r="E21" s="167" t="s">
        <v>427</v>
      </c>
      <c r="G21" s="47" t="s">
        <v>95</v>
      </c>
      <c r="H21" s="48"/>
      <c r="I21" s="48"/>
      <c r="J21" s="48"/>
      <c r="K21" s="167" t="s">
        <v>428</v>
      </c>
    </row>
    <row r="22" spans="1:11" ht="12.75" customHeight="1" x14ac:dyDescent="0.25">
      <c r="A22" s="47" t="s">
        <v>96</v>
      </c>
      <c r="B22" s="48"/>
      <c r="C22" s="48"/>
      <c r="D22" s="48"/>
      <c r="E22" s="167" t="s">
        <v>427</v>
      </c>
      <c r="G22" s="47" t="s">
        <v>96</v>
      </c>
      <c r="H22" s="48"/>
      <c r="I22" s="48"/>
      <c r="J22" s="48"/>
      <c r="K22" s="167" t="s">
        <v>428</v>
      </c>
    </row>
    <row r="23" spans="1:11" ht="12.75" customHeight="1" x14ac:dyDescent="0.25">
      <c r="A23" s="47"/>
      <c r="B23" s="52"/>
      <c r="C23" s="52"/>
      <c r="D23" s="39"/>
      <c r="E23" s="167"/>
      <c r="G23" s="47"/>
      <c r="H23" s="52"/>
      <c r="I23" s="52"/>
      <c r="J23" s="39"/>
      <c r="K23" s="167"/>
    </row>
    <row r="24" spans="1:11" ht="12.75" customHeight="1" x14ac:dyDescent="0.3">
      <c r="A24" s="47"/>
      <c r="B24" s="53" t="s">
        <v>98</v>
      </c>
      <c r="D24" s="56" t="s">
        <v>436</v>
      </c>
      <c r="E24" s="46"/>
    </row>
    <row r="25" spans="1:11" ht="12.75" customHeight="1" x14ac:dyDescent="0.25">
      <c r="B25" s="46" t="s">
        <v>99</v>
      </c>
      <c r="C25" s="46" t="s">
        <v>100</v>
      </c>
      <c r="D25" s="46" t="s">
        <v>437</v>
      </c>
      <c r="E25" s="46" t="s">
        <v>438</v>
      </c>
      <c r="F25" s="46" t="s">
        <v>101</v>
      </c>
    </row>
    <row r="26" spans="1:11" ht="12.75" customHeight="1" x14ac:dyDescent="0.3">
      <c r="A26" s="47" t="s">
        <v>93</v>
      </c>
      <c r="B26" s="218"/>
      <c r="C26" s="48"/>
      <c r="D26" s="48"/>
      <c r="E26" s="48"/>
      <c r="F26" s="48" t="s">
        <v>441</v>
      </c>
      <c r="G26" s="39"/>
      <c r="H26" s="54" t="str">
        <f>IF(OR(F26="PSI",F26="BAR",F26=""),"","Invalid input")</f>
        <v/>
      </c>
    </row>
    <row r="27" spans="1:11" ht="12.75" customHeight="1" x14ac:dyDescent="0.3">
      <c r="A27" s="189" t="s">
        <v>440</v>
      </c>
      <c r="B27" s="218"/>
      <c r="C27" s="48"/>
      <c r="D27" s="48"/>
      <c r="E27" s="176"/>
      <c r="F27" s="48"/>
      <c r="G27" s="39"/>
      <c r="H27" s="54" t="str">
        <f>IF(OR(F27="PSI",F27="BAR",F27=""),"","Invalid input")</f>
        <v/>
      </c>
      <c r="J27" s="54"/>
    </row>
    <row r="28" spans="1:11" ht="12.75" customHeight="1" x14ac:dyDescent="0.3">
      <c r="A28" s="47" t="s">
        <v>102</v>
      </c>
      <c r="B28" s="218"/>
      <c r="C28" s="48"/>
      <c r="D28" s="48"/>
      <c r="E28" s="176"/>
      <c r="F28" s="48"/>
      <c r="G28" s="39"/>
      <c r="H28" s="54" t="str">
        <f>IF(OR(F28="PSI",F28="BAR",F28=""),"","Invalid input")</f>
        <v/>
      </c>
    </row>
    <row r="29" spans="1:11" ht="12.75" customHeight="1" x14ac:dyDescent="0.3">
      <c r="A29" s="189" t="s">
        <v>95</v>
      </c>
      <c r="B29" s="218"/>
      <c r="C29" s="48"/>
      <c r="D29" s="48"/>
      <c r="E29" s="176"/>
      <c r="F29" s="48"/>
      <c r="G29" s="39"/>
      <c r="H29" s="54" t="str">
        <f>IF(OR(F29="PSI",F29="BAR",F29=""),"","Invalid input")</f>
        <v/>
      </c>
      <c r="J29" s="54"/>
    </row>
    <row r="30" spans="1:11" ht="12.75" customHeight="1" x14ac:dyDescent="0.3">
      <c r="A30" s="51" t="s">
        <v>103</v>
      </c>
      <c r="B30" s="218"/>
      <c r="C30" s="48"/>
      <c r="D30" s="177"/>
      <c r="E30" s="176"/>
      <c r="F30" s="48"/>
      <c r="G30" s="39"/>
      <c r="H30" s="54"/>
      <c r="J30" s="54"/>
    </row>
    <row r="31" spans="1:11" ht="12.75" customHeight="1" x14ac:dyDescent="0.25">
      <c r="B31" s="39"/>
      <c r="C31" s="46"/>
      <c r="D31" s="46"/>
      <c r="E31" s="39"/>
    </row>
    <row r="32" spans="1:11" ht="12.75" customHeight="1" x14ac:dyDescent="0.3">
      <c r="B32" s="195" t="s">
        <v>471</v>
      </c>
      <c r="C32" s="46"/>
      <c r="D32" s="46"/>
      <c r="E32" s="39"/>
    </row>
    <row r="33" spans="1:8" ht="12.75" customHeight="1" x14ac:dyDescent="0.25">
      <c r="A33" s="29"/>
      <c r="B33" s="194" t="s">
        <v>472</v>
      </c>
      <c r="C33" s="193" t="s">
        <v>473</v>
      </c>
      <c r="D33" s="46"/>
      <c r="E33" s="39"/>
    </row>
    <row r="34" spans="1:8" ht="12.75" customHeight="1" x14ac:dyDescent="0.25">
      <c r="A34" s="192" t="s">
        <v>103</v>
      </c>
      <c r="B34" s="28"/>
      <c r="C34" s="61"/>
    </row>
    <row r="35" spans="1:8" ht="12.75" customHeight="1" x14ac:dyDescent="0.25">
      <c r="A35" s="192"/>
      <c r="B35" s="46"/>
      <c r="C35" s="46"/>
      <c r="D35" s="46"/>
    </row>
    <row r="36" spans="1:8" ht="12.75" customHeight="1" x14ac:dyDescent="0.25">
      <c r="A36" s="29"/>
      <c r="B36" s="194" t="s">
        <v>474</v>
      </c>
      <c r="C36" s="46"/>
      <c r="D36" s="46"/>
      <c r="E36" s="39"/>
    </row>
    <row r="37" spans="1:8" ht="12.75" customHeight="1" x14ac:dyDescent="0.25">
      <c r="A37" s="192" t="s">
        <v>823</v>
      </c>
      <c r="B37" s="28"/>
      <c r="C37" s="46"/>
      <c r="D37" s="189" t="s">
        <v>824</v>
      </c>
      <c r="E37" s="28"/>
    </row>
    <row r="38" spans="1:8" ht="12.75" customHeight="1" x14ac:dyDescent="0.3">
      <c r="B38" s="196" t="str">
        <f>IF(ISNUMBER(B37),IF(1.5&lt;(ABS(B37-AA7)),"Calibration Failed",""),"")</f>
        <v/>
      </c>
      <c r="C38" s="46"/>
      <c r="D38" s="46"/>
      <c r="E38" s="39"/>
    </row>
    <row r="39" spans="1:8" ht="12.75" customHeight="1" x14ac:dyDescent="0.25">
      <c r="B39" s="39"/>
      <c r="C39" s="46"/>
      <c r="D39" s="46"/>
      <c r="E39" s="39"/>
    </row>
    <row r="40" spans="1:8" ht="12.75" customHeight="1" x14ac:dyDescent="0.3">
      <c r="B40" s="213" t="s">
        <v>830</v>
      </c>
      <c r="C40" s="193" t="s">
        <v>86</v>
      </c>
      <c r="D40" s="39"/>
      <c r="G40" s="193" t="s">
        <v>87</v>
      </c>
      <c r="H40" s="39"/>
    </row>
    <row r="41" spans="1:8" ht="12.75" customHeight="1" x14ac:dyDescent="0.25"/>
    <row r="42" spans="1:8" ht="12.75" customHeight="1" x14ac:dyDescent="0.25">
      <c r="B42" s="189" t="s">
        <v>831</v>
      </c>
      <c r="C42" s="212"/>
      <c r="D42" s="211" t="s">
        <v>834</v>
      </c>
      <c r="F42" s="189" t="s">
        <v>831</v>
      </c>
      <c r="G42" s="212"/>
      <c r="H42" s="211" t="s">
        <v>834</v>
      </c>
    </row>
    <row r="43" spans="1:8" ht="12.75" customHeight="1" x14ac:dyDescent="0.25">
      <c r="B43" s="189" t="s">
        <v>832</v>
      </c>
      <c r="C43" s="212"/>
      <c r="D43" s="39"/>
      <c r="F43" s="189" t="s">
        <v>832</v>
      </c>
      <c r="G43" s="212"/>
      <c r="H43" s="39"/>
    </row>
    <row r="44" spans="1:8" ht="12.75" customHeight="1" x14ac:dyDescent="0.25">
      <c r="B44" s="189" t="s">
        <v>833</v>
      </c>
      <c r="C44" s="212"/>
      <c r="D44" s="211" t="s">
        <v>834</v>
      </c>
      <c r="F44" s="189" t="s">
        <v>833</v>
      </c>
      <c r="G44" s="212"/>
      <c r="H44" s="211" t="s">
        <v>834</v>
      </c>
    </row>
    <row r="45" spans="1:8" ht="12.75" customHeight="1" x14ac:dyDescent="0.25">
      <c r="B45" s="39"/>
      <c r="C45" s="46"/>
      <c r="D45" s="46"/>
      <c r="E45" s="39"/>
    </row>
    <row r="46" spans="1:8" ht="12.75" customHeight="1" x14ac:dyDescent="0.25">
      <c r="B46" s="39"/>
      <c r="C46" s="46"/>
      <c r="D46" s="46"/>
      <c r="E46" s="39"/>
    </row>
    <row r="47" spans="1:8" ht="12.75" customHeight="1" x14ac:dyDescent="0.25">
      <c r="A47" s="40" t="s">
        <v>104</v>
      </c>
      <c r="B47" s="39"/>
      <c r="C47" s="61"/>
      <c r="D47" s="55" t="s">
        <v>73</v>
      </c>
      <c r="E47" s="39"/>
    </row>
    <row r="48" spans="1:8" ht="12.75" customHeight="1" x14ac:dyDescent="0.25">
      <c r="B48" s="39"/>
      <c r="C48" s="46"/>
      <c r="D48" s="46"/>
      <c r="E48" s="39"/>
    </row>
    <row r="49" spans="1:6" ht="12.75" customHeight="1" x14ac:dyDescent="0.3">
      <c r="A49" s="56" t="s">
        <v>105</v>
      </c>
      <c r="B49" s="39"/>
      <c r="C49" s="48"/>
      <c r="D49" s="57" t="s">
        <v>73</v>
      </c>
      <c r="E49" s="39"/>
      <c r="F49" s="54" t="str">
        <f>IF(OR(C49="Y",C49="N",C49=""),"","Invalid input")</f>
        <v/>
      </c>
    </row>
    <row r="50" spans="1:6" ht="12.75" customHeight="1" x14ac:dyDescent="0.3">
      <c r="A50" s="55" t="s">
        <v>106</v>
      </c>
      <c r="B50" s="39"/>
      <c r="C50" s="48"/>
      <c r="D50" s="57" t="s">
        <v>73</v>
      </c>
      <c r="E50" s="39"/>
      <c r="F50" s="54" t="str">
        <f>IF(OR(C50="Y",C50="N",C50=""),"","Invalid input")</f>
        <v/>
      </c>
    </row>
    <row r="51" spans="1:6" ht="12.75" customHeight="1" x14ac:dyDescent="0.3">
      <c r="A51" s="54"/>
      <c r="B51" s="39"/>
      <c r="C51" s="58"/>
      <c r="D51" s="54"/>
      <c r="E51" s="39"/>
      <c r="F51" s="54"/>
    </row>
    <row r="52" spans="1:6" ht="12.75" customHeight="1" x14ac:dyDescent="0.3">
      <c r="A52" s="56" t="s">
        <v>107</v>
      </c>
      <c r="B52" s="39"/>
      <c r="C52" s="48"/>
      <c r="D52" s="57" t="s">
        <v>73</v>
      </c>
      <c r="E52" s="39"/>
      <c r="F52" s="54" t="str">
        <f>IF(OR(C52="Y",C52="N",C52=""),"","Invalid input")</f>
        <v/>
      </c>
    </row>
    <row r="53" spans="1:6" ht="12.75" customHeight="1" x14ac:dyDescent="0.3">
      <c r="A53" s="55" t="s">
        <v>108</v>
      </c>
      <c r="B53" s="39"/>
      <c r="C53" s="48"/>
      <c r="D53" s="57" t="s">
        <v>73</v>
      </c>
      <c r="E53" s="39"/>
      <c r="F53" s="54" t="str">
        <f>IF(OR(C53="Y",C53="N",C53=""),"","Invalid input")</f>
        <v/>
      </c>
    </row>
    <row r="54" spans="1:6" ht="12.75" customHeight="1" x14ac:dyDescent="0.25">
      <c r="B54" s="39"/>
      <c r="C54" s="39"/>
      <c r="D54" s="39"/>
      <c r="E54" s="39"/>
    </row>
    <row r="56" spans="1:6" x14ac:dyDescent="0.25">
      <c r="B56" s="39"/>
      <c r="C56" s="39"/>
      <c r="D56" s="39"/>
      <c r="E56" s="39"/>
    </row>
    <row r="57" spans="1:6" ht="13" x14ac:dyDescent="0.3">
      <c r="A57" s="59" t="s">
        <v>109</v>
      </c>
      <c r="B57" s="39"/>
      <c r="C57" s="39"/>
      <c r="D57" s="39"/>
      <c r="E57" s="39"/>
    </row>
    <row r="58" spans="1:6" x14ac:dyDescent="0.25">
      <c r="B58" s="39"/>
      <c r="C58" s="42"/>
      <c r="D58" s="39"/>
      <c r="E58" s="39"/>
    </row>
    <row r="59" spans="1:6" x14ac:dyDescent="0.25">
      <c r="A59" s="40" t="s">
        <v>13</v>
      </c>
      <c r="B59" s="224"/>
      <c r="C59" s="228"/>
      <c r="D59" s="226"/>
      <c r="E59" s="39"/>
    </row>
    <row r="60" spans="1:6" x14ac:dyDescent="0.25">
      <c r="A60" s="40"/>
      <c r="B60" s="227"/>
      <c r="C60" s="228"/>
      <c r="D60" s="229"/>
      <c r="E60" s="39"/>
    </row>
    <row r="61" spans="1:6" x14ac:dyDescent="0.25">
      <c r="A61" s="172"/>
      <c r="B61" s="227"/>
      <c r="C61" s="228"/>
      <c r="D61" s="229"/>
      <c r="E61" s="39"/>
    </row>
    <row r="62" spans="1:6" x14ac:dyDescent="0.25">
      <c r="A62" s="172"/>
      <c r="B62" s="230"/>
      <c r="C62" s="231"/>
      <c r="D62" s="232"/>
      <c r="E62" s="39"/>
    </row>
    <row r="63" spans="1:6" x14ac:dyDescent="0.25">
      <c r="A63" s="172"/>
      <c r="B63" s="39"/>
      <c r="C63" s="60"/>
      <c r="D63" s="39"/>
      <c r="E63" s="39"/>
    </row>
    <row r="64" spans="1:6" x14ac:dyDescent="0.25">
      <c r="A64" s="40" t="s">
        <v>15</v>
      </c>
      <c r="B64" s="224"/>
      <c r="C64" s="225"/>
      <c r="D64" s="226"/>
      <c r="E64" s="39"/>
    </row>
    <row r="65" spans="1:5" x14ac:dyDescent="0.25">
      <c r="A65" s="40"/>
      <c r="B65" s="227"/>
      <c r="C65" s="228"/>
      <c r="D65" s="229"/>
      <c r="E65" s="39"/>
    </row>
    <row r="66" spans="1:5" x14ac:dyDescent="0.25">
      <c r="A66" s="40"/>
      <c r="B66" s="227"/>
      <c r="C66" s="228"/>
      <c r="D66" s="229"/>
      <c r="E66" s="39"/>
    </row>
    <row r="67" spans="1:5" x14ac:dyDescent="0.25">
      <c r="A67" s="40"/>
      <c r="B67" s="230"/>
      <c r="C67" s="231"/>
      <c r="D67" s="232"/>
      <c r="E67" s="39"/>
    </row>
    <row r="68" spans="1:5" x14ac:dyDescent="0.25">
      <c r="A68" s="40"/>
      <c r="B68" s="39"/>
      <c r="C68" s="60"/>
      <c r="D68" s="39"/>
      <c r="E68" s="39"/>
    </row>
    <row r="69" spans="1:5" x14ac:dyDescent="0.25">
      <c r="A69" s="40" t="s">
        <v>16</v>
      </c>
      <c r="B69" s="224"/>
      <c r="C69" s="225"/>
      <c r="D69" s="226"/>
      <c r="E69" s="39"/>
    </row>
    <row r="70" spans="1:5" x14ac:dyDescent="0.25">
      <c r="A70" s="40"/>
      <c r="B70" s="227"/>
      <c r="C70" s="228"/>
      <c r="D70" s="229"/>
      <c r="E70" s="39"/>
    </row>
    <row r="71" spans="1:5" x14ac:dyDescent="0.25">
      <c r="B71" s="227"/>
      <c r="C71" s="228"/>
      <c r="D71" s="229"/>
      <c r="E71" s="39"/>
    </row>
    <row r="72" spans="1:5" x14ac:dyDescent="0.25">
      <c r="B72" s="230"/>
      <c r="C72" s="231"/>
      <c r="D72" s="232"/>
      <c r="E72" s="39"/>
    </row>
    <row r="73" spans="1:5" x14ac:dyDescent="0.25">
      <c r="B73" s="39"/>
      <c r="C73" s="60"/>
      <c r="D73" s="39"/>
      <c r="E73" s="39"/>
    </row>
    <row r="74" spans="1:5" x14ac:dyDescent="0.25">
      <c r="A74" s="39" t="s">
        <v>17</v>
      </c>
      <c r="B74" s="224"/>
      <c r="C74" s="225"/>
      <c r="D74" s="226"/>
      <c r="E74" s="39"/>
    </row>
    <row r="75" spans="1:5" x14ac:dyDescent="0.25">
      <c r="B75" s="227"/>
      <c r="C75" s="228"/>
      <c r="D75" s="229"/>
      <c r="E75" s="39"/>
    </row>
    <row r="76" spans="1:5" x14ac:dyDescent="0.25">
      <c r="B76" s="227"/>
      <c r="C76" s="228"/>
      <c r="D76" s="229"/>
      <c r="E76" s="39"/>
    </row>
    <row r="77" spans="1:5" x14ac:dyDescent="0.25">
      <c r="B77" s="230"/>
      <c r="C77" s="231"/>
      <c r="D77" s="232"/>
      <c r="E77" s="39"/>
    </row>
    <row r="78" spans="1:5" s="39" customFormat="1" x14ac:dyDescent="0.25"/>
    <row r="79" spans="1:5" x14ac:dyDescent="0.25">
      <c r="A79" s="40" t="s">
        <v>86</v>
      </c>
      <c r="B79" s="224"/>
      <c r="C79" s="225"/>
      <c r="D79" s="226"/>
      <c r="E79" s="39"/>
    </row>
    <row r="80" spans="1:5" x14ac:dyDescent="0.25">
      <c r="B80" s="227"/>
      <c r="C80" s="228"/>
      <c r="D80" s="229"/>
      <c r="E80" s="39"/>
    </row>
    <row r="81" spans="1:5" x14ac:dyDescent="0.25">
      <c r="B81" s="227"/>
      <c r="C81" s="228"/>
      <c r="D81" s="229"/>
      <c r="E81" s="39"/>
    </row>
    <row r="82" spans="1:5" x14ac:dyDescent="0.25">
      <c r="B82" s="230"/>
      <c r="C82" s="231"/>
      <c r="D82" s="232"/>
      <c r="E82" s="39"/>
    </row>
    <row r="83" spans="1:5" x14ac:dyDescent="0.25">
      <c r="B83" s="39"/>
      <c r="C83" s="39"/>
      <c r="D83" s="39"/>
      <c r="E83" s="39"/>
    </row>
    <row r="84" spans="1:5" x14ac:dyDescent="0.25">
      <c r="A84" s="40" t="s">
        <v>87</v>
      </c>
      <c r="B84" s="224"/>
      <c r="C84" s="225"/>
      <c r="D84" s="226"/>
      <c r="E84" s="39"/>
    </row>
    <row r="85" spans="1:5" x14ac:dyDescent="0.25">
      <c r="B85" s="227"/>
      <c r="C85" s="228"/>
      <c r="D85" s="229"/>
      <c r="E85" s="39"/>
    </row>
    <row r="86" spans="1:5" x14ac:dyDescent="0.25">
      <c r="B86" s="227"/>
      <c r="C86" s="228"/>
      <c r="D86" s="229"/>
      <c r="E86" s="39"/>
    </row>
    <row r="87" spans="1:5" x14ac:dyDescent="0.25">
      <c r="B87" s="230"/>
      <c r="C87" s="231"/>
      <c r="D87" s="232"/>
      <c r="E87" s="39"/>
    </row>
    <row r="88" spans="1:5" x14ac:dyDescent="0.25">
      <c r="B88" s="39"/>
      <c r="C88" s="39"/>
      <c r="D88" s="39"/>
      <c r="E88" s="39"/>
    </row>
  </sheetData>
  <sheetProtection password="C708" sheet="1" objects="1" scenarios="1"/>
  <mergeCells count="6">
    <mergeCell ref="B84:D87"/>
    <mergeCell ref="B59:D62"/>
    <mergeCell ref="B64:D67"/>
    <mergeCell ref="B69:D72"/>
    <mergeCell ref="B74:D77"/>
    <mergeCell ref="B79:D82"/>
  </mergeCells>
  <conditionalFormatting sqref="A5:F39 A45:F94 A40:D40 A42:D44 A41">
    <cfRule type="expression" dxfId="4" priority="6" stopIfTrue="1">
      <formula>IF($B$3="Yes",FALSE,TRUE)</formula>
    </cfRule>
  </conditionalFormatting>
  <conditionalFormatting sqref="G5:K23">
    <cfRule type="expression" dxfId="3" priority="4" stopIfTrue="1">
      <formula>IF($I$3="Yes",FALSE,TRUE)</formula>
    </cfRule>
  </conditionalFormatting>
  <conditionalFormatting sqref="B35:D35">
    <cfRule type="expression" dxfId="2" priority="3" stopIfTrue="1">
      <formula>IF($C$3=FALSE,TRUE,FALSE)</formula>
    </cfRule>
  </conditionalFormatting>
  <conditionalFormatting sqref="F42:F44">
    <cfRule type="expression" dxfId="1" priority="2" stopIfTrue="1">
      <formula>IF($B$3="Yes",FALSE,TRUE)</formula>
    </cfRule>
  </conditionalFormatting>
  <conditionalFormatting sqref="G40:H40 G42:H44">
    <cfRule type="expression" dxfId="0" priority="1" stopIfTrue="1">
      <formula>IF($B$3="Yes",FALSE,TRUE)</formula>
    </cfRule>
  </conditionalFormatting>
  <dataValidations count="4">
    <dataValidation type="list" allowBlank="1" showInputMessage="1" showErrorMessage="1" sqref="F26:F30" xr:uid="{00000000-0002-0000-0300-000000000000}">
      <formula1>$AA$3:$AA$4</formula1>
    </dataValidation>
    <dataValidation type="list" allowBlank="1" showInputMessage="1" showErrorMessage="1" sqref="E37" xr:uid="{00000000-0002-0000-0300-000001000000}">
      <formula1>$AA$5:$AA$6</formula1>
    </dataValidation>
    <dataValidation type="list" allowBlank="1" showInputMessage="1" showErrorMessage="1" sqref="B3 I3" xr:uid="{00000000-0002-0000-0300-000002000000}">
      <formula1>$AB$3:$AB$5</formula1>
    </dataValidation>
    <dataValidation type="list" allowBlank="1" showInputMessage="1" showErrorMessage="1" sqref="C43 G43" xr:uid="{00000000-0002-0000-0300-000003000000}">
      <formula1>$AB$4:$AB$5</formula1>
    </dataValidation>
  </dataValidations>
  <pageMargins left="0.75" right="0.75" top="1" bottom="1" header="0.5" footer="0.5"/>
  <pageSetup paperSize="9" scale="36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I64"/>
  <sheetViews>
    <sheetView workbookViewId="0">
      <selection activeCell="B26" sqref="B26"/>
    </sheetView>
  </sheetViews>
  <sheetFormatPr defaultColWidth="9.1796875" defaultRowHeight="12.5" x14ac:dyDescent="0.25"/>
  <cols>
    <col min="1" max="1" width="2.453125" style="29" customWidth="1"/>
    <col min="2" max="2" width="21.7265625" style="29" bestFit="1" customWidth="1"/>
    <col min="3" max="5" width="2.81640625" style="29" hidden="1" customWidth="1"/>
    <col min="6" max="6" width="9.453125" style="29" customWidth="1"/>
    <col min="7" max="7" width="2.81640625" style="29" customWidth="1"/>
    <col min="8" max="8" width="21.7265625" style="29" bestFit="1" customWidth="1"/>
    <col min="9" max="11" width="3" style="29" hidden="1" customWidth="1"/>
    <col min="12" max="12" width="9.1796875" style="29"/>
    <col min="13" max="13" width="2.81640625" style="29" customWidth="1"/>
    <col min="14" max="14" width="15" style="29" bestFit="1" customWidth="1"/>
    <col min="15" max="17" width="2.81640625" style="29" hidden="1" customWidth="1"/>
    <col min="18" max="18" width="9.1796875" style="29"/>
    <col min="19" max="19" width="2.81640625" style="29" customWidth="1"/>
    <col min="20" max="20" width="15" style="29" bestFit="1" customWidth="1"/>
    <col min="21" max="23" width="2.81640625" style="29" hidden="1" customWidth="1"/>
    <col min="24" max="24" width="9.453125" style="29" customWidth="1"/>
    <col min="25" max="25" width="2.81640625" style="29" customWidth="1"/>
    <col min="26" max="26" width="21.7265625" style="29" bestFit="1" customWidth="1"/>
    <col min="27" max="27" width="2.81640625" style="29" customWidth="1"/>
    <col min="28" max="28" width="9.26953125" style="29" customWidth="1"/>
    <col min="29" max="29" width="2.81640625" style="29" customWidth="1"/>
    <col min="30" max="30" width="21.7265625" style="29" customWidth="1"/>
    <col min="31" max="31" width="3.26953125" style="29" customWidth="1"/>
    <col min="32" max="16384" width="9.1796875" style="29"/>
  </cols>
  <sheetData>
    <row r="1" spans="1:35" ht="35.25" customHeight="1" x14ac:dyDescent="0.6">
      <c r="A1" s="169" t="s">
        <v>110</v>
      </c>
    </row>
    <row r="2" spans="1:35" x14ac:dyDescent="0.25">
      <c r="AI2" s="33" t="s">
        <v>78</v>
      </c>
    </row>
    <row r="3" spans="1:35" x14ac:dyDescent="0.25">
      <c r="B3" s="33" t="s">
        <v>13</v>
      </c>
      <c r="H3" s="29" t="s">
        <v>17</v>
      </c>
      <c r="N3" s="29" t="s">
        <v>15</v>
      </c>
      <c r="T3" s="29" t="s">
        <v>16</v>
      </c>
      <c r="AI3" s="33" t="s">
        <v>79</v>
      </c>
    </row>
    <row r="4" spans="1:35" x14ac:dyDescent="0.25">
      <c r="B4" s="35" t="str">
        <f>IF(Diagnostics!Q3="-99","",Diagnostics!Q3)</f>
        <v/>
      </c>
      <c r="C4" s="36" t="str">
        <f>Diagnostics!R3</f>
        <v>-99</v>
      </c>
      <c r="D4" s="37" t="s">
        <v>81</v>
      </c>
      <c r="E4" s="36">
        <v>2</v>
      </c>
      <c r="F4" s="158"/>
      <c r="H4" s="35" t="str">
        <f>IF(Diagnostics!Q35="-99","",Diagnostics!Q35)</f>
        <v/>
      </c>
      <c r="I4" s="36" t="str">
        <f>Diagnostics!R35</f>
        <v>-99</v>
      </c>
      <c r="J4" s="37" t="s">
        <v>17</v>
      </c>
      <c r="K4" s="36">
        <v>2</v>
      </c>
      <c r="L4" s="158"/>
      <c r="N4" s="35" t="str">
        <f>IF(Diagnostics!Q63="-99","",Diagnostics!Q63)</f>
        <v/>
      </c>
      <c r="O4" s="36" t="str">
        <f>Diagnostics!R63</f>
        <v>-99</v>
      </c>
      <c r="P4" s="37" t="s">
        <v>15</v>
      </c>
      <c r="Q4" s="36">
        <v>2</v>
      </c>
      <c r="R4" s="164"/>
      <c r="T4" s="35" t="str">
        <f>IF(Diagnostics!Q92="-99","",Diagnostics!Q92)</f>
        <v/>
      </c>
      <c r="U4" s="36" t="str">
        <f>Diagnostics!R92</f>
        <v>-99</v>
      </c>
      <c r="V4" s="37" t="s">
        <v>16</v>
      </c>
      <c r="W4" s="36">
        <v>2</v>
      </c>
      <c r="X4" s="164"/>
      <c r="AI4" s="29" t="s">
        <v>82</v>
      </c>
    </row>
    <row r="5" spans="1:35" x14ac:dyDescent="0.25">
      <c r="B5" s="38" t="str">
        <f>IF(Diagnostics!Q4="-99","",Diagnostics!Q4)</f>
        <v/>
      </c>
      <c r="C5" s="39" t="str">
        <f>Diagnostics!R4</f>
        <v>-99</v>
      </c>
      <c r="D5" s="40" t="s">
        <v>81</v>
      </c>
      <c r="E5" s="39">
        <v>2</v>
      </c>
      <c r="F5" s="159"/>
      <c r="H5" s="38" t="str">
        <f>IF(Diagnostics!Q36="-99","",Diagnostics!Q36)</f>
        <v/>
      </c>
      <c r="I5" s="39" t="str">
        <f>Diagnostics!R36</f>
        <v>-99</v>
      </c>
      <c r="J5" s="40" t="s">
        <v>17</v>
      </c>
      <c r="K5" s="39">
        <v>2</v>
      </c>
      <c r="L5" s="159"/>
      <c r="N5" s="38" t="str">
        <f>IF(Diagnostics!Q64="-99","",Diagnostics!Q64)</f>
        <v/>
      </c>
      <c r="O5" s="39" t="str">
        <f>Diagnostics!R64</f>
        <v>-99</v>
      </c>
      <c r="P5" s="40" t="s">
        <v>15</v>
      </c>
      <c r="Q5" s="39">
        <v>2</v>
      </c>
      <c r="R5" s="162"/>
      <c r="T5" s="38" t="str">
        <f>IF(Diagnostics!Q93="-99","",Diagnostics!Q93)</f>
        <v/>
      </c>
      <c r="U5" s="39" t="str">
        <f>Diagnostics!R93</f>
        <v>-99</v>
      </c>
      <c r="V5" s="40" t="s">
        <v>16</v>
      </c>
      <c r="W5" s="39">
        <v>2</v>
      </c>
      <c r="X5" s="162"/>
      <c r="AI5" s="29" t="s">
        <v>83</v>
      </c>
    </row>
    <row r="6" spans="1:35" x14ac:dyDescent="0.25">
      <c r="B6" s="38" t="str">
        <f>IF(Diagnostics!Q5="-99","",Diagnostics!Q5)</f>
        <v/>
      </c>
      <c r="C6" s="39" t="str">
        <f>Diagnostics!R5</f>
        <v>-99</v>
      </c>
      <c r="D6" s="40" t="s">
        <v>81</v>
      </c>
      <c r="E6" s="39">
        <v>2</v>
      </c>
      <c r="F6" s="159"/>
      <c r="H6" s="38" t="str">
        <f>IF(Diagnostics!Q37="-99","",Diagnostics!Q37)</f>
        <v/>
      </c>
      <c r="I6" s="39" t="str">
        <f>Diagnostics!R37</f>
        <v>-99</v>
      </c>
      <c r="J6" s="40" t="s">
        <v>17</v>
      </c>
      <c r="K6" s="39">
        <v>2</v>
      </c>
      <c r="L6" s="159"/>
      <c r="N6" s="38" t="str">
        <f>IF(Diagnostics!Q65="-99","",Diagnostics!Q65)</f>
        <v/>
      </c>
      <c r="O6" s="39" t="str">
        <f>Diagnostics!R65</f>
        <v>-99</v>
      </c>
      <c r="P6" s="40" t="s">
        <v>15</v>
      </c>
      <c r="Q6" s="39">
        <v>2</v>
      </c>
      <c r="R6" s="162"/>
      <c r="T6" s="38" t="str">
        <f>IF(Diagnostics!Q94="-99","",Diagnostics!Q94)</f>
        <v/>
      </c>
      <c r="U6" s="39" t="str">
        <f>Diagnostics!R94</f>
        <v>-99</v>
      </c>
      <c r="V6" s="40" t="s">
        <v>16</v>
      </c>
      <c r="W6" s="39">
        <v>2</v>
      </c>
      <c r="X6" s="162"/>
      <c r="AI6" s="29" t="s">
        <v>84</v>
      </c>
    </row>
    <row r="7" spans="1:35" x14ac:dyDescent="0.25">
      <c r="B7" s="38" t="str">
        <f>IF(Diagnostics!Q6="-99","",Diagnostics!Q6)</f>
        <v/>
      </c>
      <c r="C7" s="39" t="str">
        <f>Diagnostics!R6</f>
        <v>-99</v>
      </c>
      <c r="D7" s="40" t="s">
        <v>81</v>
      </c>
      <c r="E7" s="39">
        <v>2</v>
      </c>
      <c r="F7" s="159"/>
      <c r="H7" s="38" t="str">
        <f>IF(Diagnostics!Q38="-99","",Diagnostics!Q38)</f>
        <v/>
      </c>
      <c r="I7" s="39" t="str">
        <f>Diagnostics!R38</f>
        <v>-99</v>
      </c>
      <c r="J7" s="40" t="s">
        <v>17</v>
      </c>
      <c r="K7" s="39">
        <v>2</v>
      </c>
      <c r="L7" s="159"/>
      <c r="N7" s="38" t="str">
        <f>IF(Diagnostics!Q66="-99","",Diagnostics!Q66)</f>
        <v/>
      </c>
      <c r="O7" s="39" t="str">
        <f>Diagnostics!R66</f>
        <v>-99</v>
      </c>
      <c r="P7" s="40" t="s">
        <v>15</v>
      </c>
      <c r="Q7" s="39">
        <v>2</v>
      </c>
      <c r="R7" s="162"/>
      <c r="T7" s="38" t="str">
        <f>IF(Diagnostics!Q95="-99","",Diagnostics!Q95)</f>
        <v/>
      </c>
      <c r="U7" s="39" t="str">
        <f>Diagnostics!R95</f>
        <v>-99</v>
      </c>
      <c r="V7" s="40" t="s">
        <v>16</v>
      </c>
      <c r="W7" s="39">
        <v>2</v>
      </c>
      <c r="X7" s="162"/>
      <c r="AI7" s="29" t="s">
        <v>85</v>
      </c>
    </row>
    <row r="8" spans="1:35" x14ac:dyDescent="0.25">
      <c r="B8" s="38" t="str">
        <f>IF(Diagnostics!Q7="-99","",Diagnostics!Q7)</f>
        <v/>
      </c>
      <c r="C8" s="39" t="str">
        <f>Diagnostics!R7</f>
        <v>-99</v>
      </c>
      <c r="D8" s="40" t="s">
        <v>81</v>
      </c>
      <c r="E8" s="39">
        <v>2</v>
      </c>
      <c r="F8" s="159"/>
      <c r="H8" s="38" t="str">
        <f>IF(Diagnostics!Q39="-99","",Diagnostics!Q39)</f>
        <v/>
      </c>
      <c r="I8" s="39" t="str">
        <f>Diagnostics!R39</f>
        <v>-99</v>
      </c>
      <c r="J8" s="40" t="s">
        <v>17</v>
      </c>
      <c r="K8" s="39">
        <v>2</v>
      </c>
      <c r="L8" s="159"/>
      <c r="N8" s="38" t="str">
        <f>IF(Diagnostics!Q67="-99","",Diagnostics!Q67)</f>
        <v/>
      </c>
      <c r="O8" s="39" t="str">
        <f>Diagnostics!R67</f>
        <v>-99</v>
      </c>
      <c r="P8" s="40" t="s">
        <v>15</v>
      </c>
      <c r="Q8" s="39">
        <v>2</v>
      </c>
      <c r="R8" s="162"/>
      <c r="T8" s="38" t="str">
        <f>IF(Diagnostics!Q96="-99","",Diagnostics!Q96)</f>
        <v/>
      </c>
      <c r="U8" s="39" t="str">
        <f>Diagnostics!R96</f>
        <v>-99</v>
      </c>
      <c r="V8" s="40" t="s">
        <v>16</v>
      </c>
      <c r="W8" s="39">
        <v>2</v>
      </c>
      <c r="X8" s="162"/>
    </row>
    <row r="9" spans="1:35" x14ac:dyDescent="0.25">
      <c r="B9" s="38" t="str">
        <f>IF(Diagnostics!Q8="-99","",Diagnostics!Q8)</f>
        <v/>
      </c>
      <c r="C9" s="39" t="str">
        <f>Diagnostics!R8</f>
        <v>-99</v>
      </c>
      <c r="D9" s="40" t="s">
        <v>81</v>
      </c>
      <c r="E9" s="39">
        <v>2</v>
      </c>
      <c r="F9" s="159"/>
      <c r="H9" s="38" t="str">
        <f>IF(Diagnostics!Q40="-99","",Diagnostics!Q40)</f>
        <v/>
      </c>
      <c r="I9" s="39" t="str">
        <f>Diagnostics!R40</f>
        <v>-99</v>
      </c>
      <c r="J9" s="40" t="s">
        <v>17</v>
      </c>
      <c r="K9" s="39">
        <v>2</v>
      </c>
      <c r="L9" s="159"/>
      <c r="N9" s="38" t="str">
        <f>IF(Diagnostics!Q68="-99","",Diagnostics!Q68)</f>
        <v/>
      </c>
      <c r="O9" s="39" t="str">
        <f>Diagnostics!R68</f>
        <v>-99</v>
      </c>
      <c r="P9" s="40" t="s">
        <v>15</v>
      </c>
      <c r="Q9" s="39">
        <v>2</v>
      </c>
      <c r="R9" s="162"/>
      <c r="T9" s="38" t="str">
        <f>IF(Diagnostics!Q97="-99","",Diagnostics!Q97)</f>
        <v/>
      </c>
      <c r="U9" s="39" t="str">
        <f>Diagnostics!R97</f>
        <v>-99</v>
      </c>
      <c r="V9" s="40" t="s">
        <v>16</v>
      </c>
      <c r="W9" s="39">
        <v>2</v>
      </c>
      <c r="X9" s="162"/>
    </row>
    <row r="10" spans="1:35" x14ac:dyDescent="0.25">
      <c r="B10" s="38" t="str">
        <f>IF(Diagnostics!Q9="-99","",Diagnostics!Q9)</f>
        <v/>
      </c>
      <c r="C10" s="39" t="str">
        <f>Diagnostics!R9</f>
        <v>-99</v>
      </c>
      <c r="D10" s="40" t="s">
        <v>81</v>
      </c>
      <c r="E10" s="39">
        <v>2</v>
      </c>
      <c r="F10" s="160"/>
      <c r="H10" s="38" t="str">
        <f>IF(Diagnostics!Q41="-99","",Diagnostics!Q41)</f>
        <v/>
      </c>
      <c r="I10" s="39" t="str">
        <f>Diagnostics!R41</f>
        <v>-99</v>
      </c>
      <c r="J10" s="40" t="s">
        <v>17</v>
      </c>
      <c r="K10" s="39">
        <v>2</v>
      </c>
      <c r="L10" s="160"/>
      <c r="N10" s="38" t="str">
        <f>IF(Diagnostics!Q69="-99","",Diagnostics!Q69)</f>
        <v/>
      </c>
      <c r="O10" s="39" t="str">
        <f>Diagnostics!R69</f>
        <v>-99</v>
      </c>
      <c r="P10" s="40" t="s">
        <v>15</v>
      </c>
      <c r="Q10" s="39">
        <v>2</v>
      </c>
      <c r="R10" s="162"/>
      <c r="T10" s="38" t="str">
        <f>IF(Diagnostics!Q98="-99","",Diagnostics!Q98)</f>
        <v/>
      </c>
      <c r="U10" s="39" t="str">
        <f>Diagnostics!R98</f>
        <v>-99</v>
      </c>
      <c r="V10" s="40" t="s">
        <v>16</v>
      </c>
      <c r="W10" s="39">
        <v>2</v>
      </c>
      <c r="X10" s="162"/>
    </row>
    <row r="11" spans="1:35" x14ac:dyDescent="0.25">
      <c r="B11" s="38" t="str">
        <f>IF(Diagnostics!Q10="-99","",Diagnostics!Q10)</f>
        <v/>
      </c>
      <c r="C11" s="39" t="str">
        <f>Diagnostics!R10</f>
        <v>-99</v>
      </c>
      <c r="D11" s="40" t="s">
        <v>81</v>
      </c>
      <c r="E11" s="39">
        <v>2</v>
      </c>
      <c r="F11" s="159"/>
      <c r="H11" s="38" t="str">
        <f>IF(Diagnostics!Q42="-99","",Diagnostics!Q42)</f>
        <v/>
      </c>
      <c r="I11" s="39" t="str">
        <f>Diagnostics!R42</f>
        <v>-99</v>
      </c>
      <c r="J11" s="40" t="s">
        <v>17</v>
      </c>
      <c r="K11" s="39">
        <v>2</v>
      </c>
      <c r="L11" s="159"/>
      <c r="N11" s="38" t="str">
        <f>IF(Diagnostics!Q70="-99","",Diagnostics!Q70)</f>
        <v/>
      </c>
      <c r="O11" s="39" t="str">
        <f>Diagnostics!R70</f>
        <v>-99</v>
      </c>
      <c r="P11" s="40" t="s">
        <v>15</v>
      </c>
      <c r="Q11" s="39">
        <v>2</v>
      </c>
      <c r="R11" s="162"/>
      <c r="T11" s="38" t="str">
        <f>IF(Diagnostics!Q99="-99","",Diagnostics!Q99)</f>
        <v/>
      </c>
      <c r="U11" s="39" t="str">
        <f>Diagnostics!R99</f>
        <v>-99</v>
      </c>
      <c r="V11" s="40" t="s">
        <v>16</v>
      </c>
      <c r="W11" s="39">
        <v>2</v>
      </c>
      <c r="X11" s="162"/>
    </row>
    <row r="12" spans="1:35" x14ac:dyDescent="0.25">
      <c r="B12" s="38" t="str">
        <f>IF(Diagnostics!Q11="-99","",Diagnostics!Q11)</f>
        <v/>
      </c>
      <c r="C12" s="39" t="str">
        <f>Diagnostics!R11</f>
        <v>-99</v>
      </c>
      <c r="D12" s="40" t="s">
        <v>81</v>
      </c>
      <c r="E12" s="39">
        <v>2</v>
      </c>
      <c r="F12" s="159"/>
      <c r="H12" s="38" t="str">
        <f>IF(Diagnostics!Q43="-99","",Diagnostics!Q43)</f>
        <v/>
      </c>
      <c r="I12" s="39" t="str">
        <f>Diagnostics!R43</f>
        <v>-99</v>
      </c>
      <c r="J12" s="40" t="s">
        <v>17</v>
      </c>
      <c r="K12" s="39">
        <v>2</v>
      </c>
      <c r="L12" s="159"/>
      <c r="N12" s="38" t="str">
        <f>IF(Diagnostics!Q71="-99","",Diagnostics!Q71)</f>
        <v/>
      </c>
      <c r="O12" s="39" t="str">
        <f>Diagnostics!R71</f>
        <v>-99</v>
      </c>
      <c r="P12" s="40" t="s">
        <v>15</v>
      </c>
      <c r="Q12" s="39">
        <v>2</v>
      </c>
      <c r="R12" s="162"/>
      <c r="T12" s="38" t="str">
        <f>IF(Diagnostics!Q100="-99","",Diagnostics!Q100)</f>
        <v/>
      </c>
      <c r="U12" s="39" t="str">
        <f>Diagnostics!R100</f>
        <v>-99</v>
      </c>
      <c r="V12" s="40" t="s">
        <v>16</v>
      </c>
      <c r="W12" s="39">
        <v>2</v>
      </c>
      <c r="X12" s="162"/>
    </row>
    <row r="13" spans="1:35" x14ac:dyDescent="0.25">
      <c r="B13" s="38" t="str">
        <f>IF(Diagnostics!Q12="-99","",Diagnostics!Q12)</f>
        <v/>
      </c>
      <c r="C13" s="39" t="str">
        <f>Diagnostics!R12</f>
        <v>-99</v>
      </c>
      <c r="D13" s="40" t="s">
        <v>81</v>
      </c>
      <c r="E13" s="39">
        <v>2</v>
      </c>
      <c r="F13" s="159"/>
      <c r="H13" s="38" t="str">
        <f>IF(Diagnostics!Q44="-99","",Diagnostics!Q44)</f>
        <v/>
      </c>
      <c r="I13" s="39" t="str">
        <f>Diagnostics!R44</f>
        <v>-99</v>
      </c>
      <c r="J13" s="40" t="s">
        <v>17</v>
      </c>
      <c r="K13" s="39">
        <v>2</v>
      </c>
      <c r="L13" s="159"/>
      <c r="N13" s="38" t="str">
        <f>IF(Diagnostics!Q72="-99","",Diagnostics!Q72)</f>
        <v/>
      </c>
      <c r="O13" s="39" t="str">
        <f>Diagnostics!R72</f>
        <v>-99</v>
      </c>
      <c r="P13" s="40" t="s">
        <v>15</v>
      </c>
      <c r="Q13" s="39">
        <v>2</v>
      </c>
      <c r="R13" s="162"/>
      <c r="T13" s="38" t="str">
        <f>IF(Diagnostics!Q101="-99","",Diagnostics!Q101)</f>
        <v/>
      </c>
      <c r="U13" s="39" t="str">
        <f>Diagnostics!R101</f>
        <v>-99</v>
      </c>
      <c r="V13" s="40" t="s">
        <v>16</v>
      </c>
      <c r="W13" s="39">
        <v>2</v>
      </c>
      <c r="X13" s="162"/>
    </row>
    <row r="14" spans="1:35" x14ac:dyDescent="0.25">
      <c r="B14" s="38" t="str">
        <f>IF(Diagnostics!Q13="-99","",Diagnostics!Q13)</f>
        <v/>
      </c>
      <c r="C14" s="39" t="str">
        <f>Diagnostics!R13</f>
        <v>-99</v>
      </c>
      <c r="D14" s="40" t="s">
        <v>81</v>
      </c>
      <c r="E14" s="39">
        <v>2</v>
      </c>
      <c r="F14" s="159"/>
      <c r="H14" s="38" t="str">
        <f>IF(Diagnostics!Q45="-99","",Diagnostics!Q45)</f>
        <v/>
      </c>
      <c r="I14" s="39" t="str">
        <f>Diagnostics!R45</f>
        <v>-99</v>
      </c>
      <c r="J14" s="40" t="s">
        <v>17</v>
      </c>
      <c r="K14" s="39">
        <v>2</v>
      </c>
      <c r="L14" s="159"/>
      <c r="N14" s="38" t="str">
        <f>IF(Diagnostics!Q73="-99","",Diagnostics!Q73)</f>
        <v/>
      </c>
      <c r="O14" s="39" t="str">
        <f>Diagnostics!R73</f>
        <v>-99</v>
      </c>
      <c r="P14" s="40" t="s">
        <v>15</v>
      </c>
      <c r="Q14" s="39">
        <v>2</v>
      </c>
      <c r="R14" s="162"/>
      <c r="T14" s="38" t="str">
        <f>IF(Diagnostics!Q102="-99","",Diagnostics!Q102)</f>
        <v/>
      </c>
      <c r="U14" s="39" t="str">
        <f>Diagnostics!R102</f>
        <v>-99</v>
      </c>
      <c r="V14" s="40" t="s">
        <v>16</v>
      </c>
      <c r="W14" s="39">
        <v>2</v>
      </c>
      <c r="X14" s="162"/>
    </row>
    <row r="15" spans="1:35" x14ac:dyDescent="0.25">
      <c r="B15" s="38" t="str">
        <f>IF(Diagnostics!Q14="-99","",Diagnostics!Q14)</f>
        <v/>
      </c>
      <c r="C15" s="39" t="str">
        <f>Diagnostics!R14</f>
        <v>-99</v>
      </c>
      <c r="D15" s="40" t="s">
        <v>81</v>
      </c>
      <c r="E15" s="39">
        <v>2</v>
      </c>
      <c r="F15" s="159"/>
      <c r="H15" s="38" t="str">
        <f>IF(Diagnostics!Q46="-99","",Diagnostics!Q46)</f>
        <v/>
      </c>
      <c r="I15" s="39" t="str">
        <f>Diagnostics!R46</f>
        <v>-99</v>
      </c>
      <c r="J15" s="40" t="s">
        <v>17</v>
      </c>
      <c r="K15" s="39">
        <v>2</v>
      </c>
      <c r="L15" s="159"/>
      <c r="N15" s="38" t="str">
        <f>IF(Diagnostics!Q74="-99","",Diagnostics!Q74)</f>
        <v/>
      </c>
      <c r="O15" s="39" t="str">
        <f>Diagnostics!R74</f>
        <v>-99</v>
      </c>
      <c r="P15" s="40" t="s">
        <v>15</v>
      </c>
      <c r="Q15" s="39">
        <v>2</v>
      </c>
      <c r="R15" s="162"/>
      <c r="T15" s="38" t="str">
        <f>IF(Diagnostics!Q103="-99","",Diagnostics!Q103)</f>
        <v/>
      </c>
      <c r="U15" s="39" t="str">
        <f>Diagnostics!R103</f>
        <v>-99</v>
      </c>
      <c r="V15" s="40" t="s">
        <v>16</v>
      </c>
      <c r="W15" s="39">
        <v>2</v>
      </c>
      <c r="X15" s="162"/>
    </row>
    <row r="16" spans="1:35" x14ac:dyDescent="0.25">
      <c r="B16" s="38" t="str">
        <f>IF(Diagnostics!Q15="-99","",Diagnostics!Q15)</f>
        <v/>
      </c>
      <c r="C16" s="39" t="str">
        <f>Diagnostics!R15</f>
        <v>-99</v>
      </c>
      <c r="D16" s="40" t="s">
        <v>81</v>
      </c>
      <c r="E16" s="39">
        <v>2</v>
      </c>
      <c r="F16" s="159"/>
      <c r="H16" s="38" t="str">
        <f>IF(Diagnostics!Q47="-99","",Diagnostics!Q47)</f>
        <v/>
      </c>
      <c r="I16" s="39" t="str">
        <f>Diagnostics!R47</f>
        <v>-99</v>
      </c>
      <c r="J16" s="40" t="s">
        <v>17</v>
      </c>
      <c r="K16" s="39">
        <v>2</v>
      </c>
      <c r="L16" s="159"/>
      <c r="N16" s="38" t="str">
        <f>IF(Diagnostics!Q75="-99","",Diagnostics!Q75)</f>
        <v/>
      </c>
      <c r="O16" s="39" t="str">
        <f>Diagnostics!R75</f>
        <v>-99</v>
      </c>
      <c r="P16" s="40" t="s">
        <v>15</v>
      </c>
      <c r="Q16" s="39">
        <v>2</v>
      </c>
      <c r="R16" s="162"/>
      <c r="T16" s="38" t="str">
        <f>IF(Diagnostics!Q104="-99","",Diagnostics!Q104)</f>
        <v/>
      </c>
      <c r="U16" s="39" t="str">
        <f>Diagnostics!R104</f>
        <v>-99</v>
      </c>
      <c r="V16" s="40" t="s">
        <v>16</v>
      </c>
      <c r="W16" s="39">
        <v>2</v>
      </c>
      <c r="X16" s="162"/>
    </row>
    <row r="17" spans="2:24" x14ac:dyDescent="0.25">
      <c r="B17" s="38" t="str">
        <f>IF(Diagnostics!Q16="-99","",Diagnostics!Q16)</f>
        <v/>
      </c>
      <c r="C17" s="39" t="str">
        <f>Diagnostics!R16</f>
        <v>-99</v>
      </c>
      <c r="D17" s="40" t="s">
        <v>81</v>
      </c>
      <c r="E17" s="39">
        <v>2</v>
      </c>
      <c r="F17" s="159"/>
      <c r="H17" s="38" t="str">
        <f>IF(Diagnostics!Q48="-99","",Diagnostics!Q48)</f>
        <v/>
      </c>
      <c r="I17" s="39" t="str">
        <f>Diagnostics!R48</f>
        <v>-99</v>
      </c>
      <c r="J17" s="40" t="s">
        <v>17</v>
      </c>
      <c r="K17" s="39">
        <v>2</v>
      </c>
      <c r="L17" s="159"/>
      <c r="N17" s="38" t="str">
        <f>IF(Diagnostics!Q76="-99","",Diagnostics!Q76)</f>
        <v/>
      </c>
      <c r="O17" s="39" t="str">
        <f>Diagnostics!R76</f>
        <v>-99</v>
      </c>
      <c r="P17" s="40" t="s">
        <v>15</v>
      </c>
      <c r="Q17" s="39">
        <v>2</v>
      </c>
      <c r="R17" s="162"/>
      <c r="T17" s="38" t="str">
        <f>IF(Diagnostics!Q105="-99","",Diagnostics!Q105)</f>
        <v/>
      </c>
      <c r="U17" s="39" t="str">
        <f>Diagnostics!R105</f>
        <v>-99</v>
      </c>
      <c r="V17" s="40" t="s">
        <v>16</v>
      </c>
      <c r="W17" s="39">
        <v>2</v>
      </c>
      <c r="X17" s="162"/>
    </row>
    <row r="18" spans="2:24" x14ac:dyDescent="0.25">
      <c r="B18" s="38" t="str">
        <f>IF(Diagnostics!Q17="-99","",Diagnostics!Q17)</f>
        <v/>
      </c>
      <c r="C18" s="39" t="str">
        <f>Diagnostics!R17</f>
        <v>-99</v>
      </c>
      <c r="D18" s="40" t="s">
        <v>81</v>
      </c>
      <c r="E18" s="39">
        <v>2</v>
      </c>
      <c r="F18" s="159"/>
      <c r="H18" s="38" t="str">
        <f>IF(Diagnostics!Q49="-99","",Diagnostics!Q49)</f>
        <v/>
      </c>
      <c r="I18" s="39" t="str">
        <f>Diagnostics!R49</f>
        <v>-99</v>
      </c>
      <c r="J18" s="40" t="s">
        <v>17</v>
      </c>
      <c r="K18" s="39">
        <v>2</v>
      </c>
      <c r="L18" s="159"/>
      <c r="N18" s="38" t="str">
        <f>IF(Diagnostics!Q77="-99","",Diagnostics!Q77)</f>
        <v/>
      </c>
      <c r="O18" s="39" t="str">
        <f>Diagnostics!R77</f>
        <v>-99</v>
      </c>
      <c r="P18" s="40" t="s">
        <v>15</v>
      </c>
      <c r="Q18" s="39">
        <v>2</v>
      </c>
      <c r="R18" s="162"/>
      <c r="T18" s="38" t="str">
        <f>IF(Diagnostics!Q106="-99","",Diagnostics!Q106)</f>
        <v/>
      </c>
      <c r="U18" s="39" t="str">
        <f>Diagnostics!R106</f>
        <v>-99</v>
      </c>
      <c r="V18" s="40" t="s">
        <v>16</v>
      </c>
      <c r="W18" s="39">
        <v>2</v>
      </c>
      <c r="X18" s="162"/>
    </row>
    <row r="19" spans="2:24" x14ac:dyDescent="0.25">
      <c r="B19" s="38" t="str">
        <f>IF(Diagnostics!Q18="-99","",Diagnostics!Q18)</f>
        <v/>
      </c>
      <c r="C19" s="39" t="str">
        <f>Diagnostics!R18</f>
        <v>-99</v>
      </c>
      <c r="D19" s="40" t="s">
        <v>81</v>
      </c>
      <c r="E19" s="39">
        <v>2</v>
      </c>
      <c r="F19" s="159"/>
      <c r="H19" s="38" t="str">
        <f>IF(Diagnostics!Q50="-99","",Diagnostics!Q50)</f>
        <v/>
      </c>
      <c r="I19" s="39" t="str">
        <f>Diagnostics!R50</f>
        <v>-99</v>
      </c>
      <c r="J19" s="40" t="s">
        <v>17</v>
      </c>
      <c r="K19" s="39">
        <v>2</v>
      </c>
      <c r="L19" s="159"/>
      <c r="N19" s="38" t="str">
        <f>IF(Diagnostics!Q78="-99","",Diagnostics!Q78)</f>
        <v/>
      </c>
      <c r="O19" s="39" t="str">
        <f>Diagnostics!R78</f>
        <v>-99</v>
      </c>
      <c r="P19" s="40" t="s">
        <v>15</v>
      </c>
      <c r="Q19" s="39">
        <v>2</v>
      </c>
      <c r="R19" s="162"/>
      <c r="T19" s="38" t="str">
        <f>IF(Diagnostics!Q107="-99","",Diagnostics!Q107)</f>
        <v/>
      </c>
      <c r="U19" s="39" t="str">
        <f>Diagnostics!R107</f>
        <v>-99</v>
      </c>
      <c r="V19" s="40" t="s">
        <v>16</v>
      </c>
      <c r="W19" s="39">
        <v>2</v>
      </c>
      <c r="X19" s="162"/>
    </row>
    <row r="20" spans="2:24" x14ac:dyDescent="0.25">
      <c r="B20" s="38" t="str">
        <f>IF(Diagnostics!Q19="-99","",Diagnostics!Q19)</f>
        <v/>
      </c>
      <c r="C20" s="39" t="str">
        <f>Diagnostics!R19</f>
        <v>-99</v>
      </c>
      <c r="D20" s="40" t="s">
        <v>81</v>
      </c>
      <c r="E20" s="39">
        <v>2</v>
      </c>
      <c r="F20" s="159"/>
      <c r="H20" s="38" t="str">
        <f>IF(Diagnostics!Q51="-99","",Diagnostics!Q51)</f>
        <v/>
      </c>
      <c r="I20" s="39" t="str">
        <f>Diagnostics!R51</f>
        <v>-99</v>
      </c>
      <c r="J20" s="40" t="s">
        <v>17</v>
      </c>
      <c r="K20" s="39">
        <v>2</v>
      </c>
      <c r="L20" s="159"/>
      <c r="N20" s="38" t="str">
        <f>IF(Diagnostics!Q79="-99","",Diagnostics!Q79)</f>
        <v/>
      </c>
      <c r="O20" s="39" t="str">
        <f>Diagnostics!R79</f>
        <v>-99</v>
      </c>
      <c r="P20" s="40" t="s">
        <v>15</v>
      </c>
      <c r="Q20" s="39">
        <v>2</v>
      </c>
      <c r="R20" s="162"/>
      <c r="T20" s="38" t="str">
        <f>IF(Diagnostics!Q108="-99","",Diagnostics!Q108)</f>
        <v/>
      </c>
      <c r="U20" s="39" t="str">
        <f>Diagnostics!R108</f>
        <v>-99</v>
      </c>
      <c r="V20" s="40" t="s">
        <v>16</v>
      </c>
      <c r="W20" s="39">
        <v>2</v>
      </c>
      <c r="X20" s="162"/>
    </row>
    <row r="21" spans="2:24" x14ac:dyDescent="0.25">
      <c r="B21" s="38" t="str">
        <f>IF(Diagnostics!Q20="-99","",Diagnostics!Q20)</f>
        <v/>
      </c>
      <c r="C21" s="39" t="str">
        <f>Diagnostics!R20</f>
        <v>-99</v>
      </c>
      <c r="D21" s="40" t="s">
        <v>81</v>
      </c>
      <c r="E21" s="39">
        <v>2</v>
      </c>
      <c r="F21" s="159"/>
      <c r="H21" s="38" t="str">
        <f>IF(Diagnostics!Q52="-99","",Diagnostics!Q52)</f>
        <v/>
      </c>
      <c r="I21" s="39" t="str">
        <f>Diagnostics!R52</f>
        <v>-99</v>
      </c>
      <c r="J21" s="40" t="s">
        <v>17</v>
      </c>
      <c r="K21" s="39">
        <v>2</v>
      </c>
      <c r="L21" s="159"/>
      <c r="N21" s="38" t="str">
        <f>IF(Diagnostics!Q80="-99","",Diagnostics!Q80)</f>
        <v/>
      </c>
      <c r="O21" s="39" t="str">
        <f>Diagnostics!R80</f>
        <v>-99</v>
      </c>
      <c r="P21" s="40" t="s">
        <v>15</v>
      </c>
      <c r="Q21" s="39">
        <v>2</v>
      </c>
      <c r="R21" s="162"/>
      <c r="T21" s="38" t="str">
        <f>IF(Diagnostics!Q109="-99","",Diagnostics!Q109)</f>
        <v/>
      </c>
      <c r="U21" s="39" t="str">
        <f>Diagnostics!R109</f>
        <v>-99</v>
      </c>
      <c r="V21" s="40" t="s">
        <v>16</v>
      </c>
      <c r="W21" s="39">
        <v>2</v>
      </c>
      <c r="X21" s="162"/>
    </row>
    <row r="22" spans="2:24" x14ac:dyDescent="0.25">
      <c r="B22" s="38" t="str">
        <f>IF(Diagnostics!Q21="-99","",Diagnostics!Q21)</f>
        <v/>
      </c>
      <c r="C22" s="39" t="str">
        <f>Diagnostics!R21</f>
        <v>-99</v>
      </c>
      <c r="D22" s="40" t="s">
        <v>81</v>
      </c>
      <c r="E22" s="39">
        <v>2</v>
      </c>
      <c r="F22" s="159"/>
      <c r="H22" s="38" t="str">
        <f>IF(Diagnostics!Q53="-99","",Diagnostics!Q53)</f>
        <v/>
      </c>
      <c r="I22" s="39" t="str">
        <f>Diagnostics!R53</f>
        <v>-99</v>
      </c>
      <c r="J22" s="40" t="s">
        <v>17</v>
      </c>
      <c r="K22" s="39">
        <v>2</v>
      </c>
      <c r="L22" s="159"/>
      <c r="N22" s="38" t="str">
        <f>IF(Diagnostics!Q81="-99","",Diagnostics!Q81)</f>
        <v/>
      </c>
      <c r="O22" s="39" t="str">
        <f>Diagnostics!R81</f>
        <v>-99</v>
      </c>
      <c r="P22" s="40" t="s">
        <v>15</v>
      </c>
      <c r="Q22" s="39">
        <v>2</v>
      </c>
      <c r="R22" s="162"/>
      <c r="T22" s="38" t="str">
        <f>IF(Diagnostics!Q110="-99","",Diagnostics!Q110)</f>
        <v/>
      </c>
      <c r="U22" s="39" t="str">
        <f>Diagnostics!R110</f>
        <v>-99</v>
      </c>
      <c r="V22" s="40" t="s">
        <v>16</v>
      </c>
      <c r="W22" s="39">
        <v>2</v>
      </c>
      <c r="X22" s="162"/>
    </row>
    <row r="23" spans="2:24" x14ac:dyDescent="0.25">
      <c r="B23" s="38" t="str">
        <f>IF(Diagnostics!Q22="-99","",Diagnostics!Q22)</f>
        <v/>
      </c>
      <c r="C23" s="39" t="str">
        <f>Diagnostics!R22</f>
        <v>-99</v>
      </c>
      <c r="D23" s="40" t="s">
        <v>81</v>
      </c>
      <c r="E23" s="39">
        <v>2</v>
      </c>
      <c r="F23" s="159"/>
      <c r="H23" s="38" t="str">
        <f>IF(Diagnostics!Q54="-99","",Diagnostics!Q54)</f>
        <v/>
      </c>
      <c r="I23" s="39" t="str">
        <f>Diagnostics!R54</f>
        <v>-99</v>
      </c>
      <c r="J23" s="40" t="s">
        <v>17</v>
      </c>
      <c r="K23" s="39">
        <v>2</v>
      </c>
      <c r="L23" s="159"/>
      <c r="N23" s="38" t="str">
        <f>IF(Diagnostics!Q82="-99","",Diagnostics!Q82)</f>
        <v/>
      </c>
      <c r="O23" s="39" t="str">
        <f>Diagnostics!R82</f>
        <v>-99</v>
      </c>
      <c r="P23" s="40" t="s">
        <v>15</v>
      </c>
      <c r="Q23" s="39">
        <v>2</v>
      </c>
      <c r="R23" s="162"/>
      <c r="T23" s="38" t="str">
        <f>IF(Diagnostics!Q111="-99","",Diagnostics!Q111)</f>
        <v/>
      </c>
      <c r="U23" s="39" t="str">
        <f>Diagnostics!R111</f>
        <v>-99</v>
      </c>
      <c r="V23" s="40" t="s">
        <v>16</v>
      </c>
      <c r="W23" s="39">
        <v>2</v>
      </c>
      <c r="X23" s="162"/>
    </row>
    <row r="24" spans="2:24" x14ac:dyDescent="0.25">
      <c r="B24" s="38" t="str">
        <f>IF(Diagnostics!Q23="-99","",Diagnostics!Q23)</f>
        <v/>
      </c>
      <c r="C24" s="39" t="str">
        <f>Diagnostics!R23</f>
        <v>-99</v>
      </c>
      <c r="D24" s="40" t="s">
        <v>81</v>
      </c>
      <c r="E24" s="39">
        <v>2</v>
      </c>
      <c r="F24" s="159"/>
      <c r="H24" s="38" t="str">
        <f>IF(Diagnostics!Q55="-99","",Diagnostics!Q55)</f>
        <v/>
      </c>
      <c r="I24" s="39" t="str">
        <f>Diagnostics!R55</f>
        <v>-99</v>
      </c>
      <c r="J24" s="40" t="s">
        <v>17</v>
      </c>
      <c r="K24" s="39">
        <v>2</v>
      </c>
      <c r="L24" s="159"/>
      <c r="N24" s="38" t="str">
        <f>IF(Diagnostics!Q83="-99","",Diagnostics!Q83)</f>
        <v/>
      </c>
      <c r="O24" s="39" t="str">
        <f>Diagnostics!R83</f>
        <v>-99</v>
      </c>
      <c r="P24" s="40" t="s">
        <v>15</v>
      </c>
      <c r="Q24" s="39">
        <v>2</v>
      </c>
      <c r="R24" s="162"/>
      <c r="T24" s="38" t="str">
        <f>IF(Diagnostics!Q112="-99","",Diagnostics!Q112)</f>
        <v/>
      </c>
      <c r="U24" s="39" t="str">
        <f>Diagnostics!R112</f>
        <v>-99</v>
      </c>
      <c r="V24" s="40" t="s">
        <v>16</v>
      </c>
      <c r="W24" s="39">
        <v>2</v>
      </c>
      <c r="X24" s="162"/>
    </row>
    <row r="25" spans="2:24" x14ac:dyDescent="0.25">
      <c r="B25" s="38" t="str">
        <f>IF(Diagnostics!Q24="-99","",Diagnostics!Q24)</f>
        <v/>
      </c>
      <c r="C25" s="39" t="str">
        <f>Diagnostics!R24</f>
        <v>-99</v>
      </c>
      <c r="D25" s="40" t="s">
        <v>81</v>
      </c>
      <c r="E25" s="39">
        <v>2</v>
      </c>
      <c r="F25" s="159"/>
      <c r="H25" s="38" t="str">
        <f>IF(Diagnostics!Q56="-99","",Diagnostics!Q56)</f>
        <v/>
      </c>
      <c r="I25" s="39" t="str">
        <f>Diagnostics!R56</f>
        <v>-99</v>
      </c>
      <c r="J25" s="40" t="s">
        <v>17</v>
      </c>
      <c r="K25" s="39">
        <v>2</v>
      </c>
      <c r="L25" s="159"/>
      <c r="N25" s="38" t="str">
        <f>IF(Diagnostics!Q84="-99","",Diagnostics!Q84)</f>
        <v/>
      </c>
      <c r="O25" s="39" t="str">
        <f>Diagnostics!R84</f>
        <v>-99</v>
      </c>
      <c r="P25" s="40" t="s">
        <v>15</v>
      </c>
      <c r="Q25" s="39">
        <v>2</v>
      </c>
      <c r="R25" s="162"/>
      <c r="T25" s="38" t="str">
        <f>IF(Diagnostics!Q113="-99","",Diagnostics!Q113)</f>
        <v/>
      </c>
      <c r="U25" s="39" t="str">
        <f>Diagnostics!R113</f>
        <v>-99</v>
      </c>
      <c r="V25" s="40" t="s">
        <v>16</v>
      </c>
      <c r="W25" s="39">
        <v>2</v>
      </c>
      <c r="X25" s="162"/>
    </row>
    <row r="26" spans="2:24" x14ac:dyDescent="0.25">
      <c r="B26" s="38" t="str">
        <f>IF(Diagnostics!Q25="-99","",Diagnostics!Q25)</f>
        <v/>
      </c>
      <c r="C26" s="39" t="str">
        <f>Diagnostics!R25</f>
        <v>-99</v>
      </c>
      <c r="D26" s="40" t="s">
        <v>81</v>
      </c>
      <c r="E26" s="39">
        <v>2</v>
      </c>
      <c r="F26" s="159"/>
      <c r="H26" s="38" t="str">
        <f>IF(Diagnostics!Q57="-99","",Diagnostics!Q57)</f>
        <v/>
      </c>
      <c r="I26" s="39" t="str">
        <f>Diagnostics!R57</f>
        <v>-99</v>
      </c>
      <c r="J26" s="40" t="s">
        <v>17</v>
      </c>
      <c r="K26" s="39">
        <v>2</v>
      </c>
      <c r="L26" s="159"/>
      <c r="N26" s="38" t="str">
        <f>IF(Diagnostics!Q85="-99","",Diagnostics!Q85)</f>
        <v/>
      </c>
      <c r="O26" s="39" t="str">
        <f>Diagnostics!R85</f>
        <v>-99</v>
      </c>
      <c r="P26" s="40" t="s">
        <v>15</v>
      </c>
      <c r="Q26" s="39">
        <v>2</v>
      </c>
      <c r="R26" s="162"/>
      <c r="T26" s="38" t="str">
        <f>IF(Diagnostics!Q114="-99","",Diagnostics!Q114)</f>
        <v/>
      </c>
      <c r="U26" s="39" t="str">
        <f>Diagnostics!R114</f>
        <v>-99</v>
      </c>
      <c r="V26" s="40" t="s">
        <v>16</v>
      </c>
      <c r="W26" s="39">
        <v>2</v>
      </c>
      <c r="X26" s="162"/>
    </row>
    <row r="27" spans="2:24" x14ac:dyDescent="0.25">
      <c r="B27" s="38" t="str">
        <f>IF(Diagnostics!Q26="-99","",Diagnostics!Q26)</f>
        <v/>
      </c>
      <c r="C27" s="39" t="str">
        <f>Diagnostics!R26</f>
        <v>-99</v>
      </c>
      <c r="D27" s="40" t="s">
        <v>81</v>
      </c>
      <c r="E27" s="39">
        <v>2</v>
      </c>
      <c r="F27" s="159"/>
      <c r="H27" s="38" t="str">
        <f>IF(Diagnostics!Q58="-99","",Diagnostics!Q58)</f>
        <v/>
      </c>
      <c r="I27" s="39" t="str">
        <f>Diagnostics!R58</f>
        <v>-99</v>
      </c>
      <c r="J27" s="40" t="s">
        <v>17</v>
      </c>
      <c r="K27" s="39">
        <v>2</v>
      </c>
      <c r="L27" s="159"/>
      <c r="N27" s="38" t="str">
        <f>IF(Diagnostics!Q86="-99","",Diagnostics!Q86)</f>
        <v/>
      </c>
      <c r="O27" s="39" t="str">
        <f>Diagnostics!R86</f>
        <v>-99</v>
      </c>
      <c r="P27" s="40" t="s">
        <v>15</v>
      </c>
      <c r="Q27" s="39">
        <v>2</v>
      </c>
      <c r="R27" s="162"/>
      <c r="T27" s="38" t="str">
        <f>IF(Diagnostics!Q115="-99","",Diagnostics!Q115)</f>
        <v/>
      </c>
      <c r="U27" s="39" t="str">
        <f>Diagnostics!R115</f>
        <v>-99</v>
      </c>
      <c r="V27" s="40" t="s">
        <v>16</v>
      </c>
      <c r="W27" s="39">
        <v>2</v>
      </c>
      <c r="X27" s="162"/>
    </row>
    <row r="28" spans="2:24" x14ac:dyDescent="0.25">
      <c r="B28" s="38" t="str">
        <f>IF(Diagnostics!Q27="-99","",Diagnostics!Q27)</f>
        <v/>
      </c>
      <c r="C28" s="39" t="str">
        <f>Diagnostics!R27</f>
        <v>-99</v>
      </c>
      <c r="D28" s="40" t="s">
        <v>81</v>
      </c>
      <c r="E28" s="39">
        <v>2</v>
      </c>
      <c r="F28" s="159"/>
      <c r="H28" s="38" t="str">
        <f>IF(Diagnostics!Q59="-99","",Diagnostics!Q59)</f>
        <v/>
      </c>
      <c r="I28" s="39" t="str">
        <f>Diagnostics!R59</f>
        <v>-99</v>
      </c>
      <c r="J28" s="40" t="s">
        <v>17</v>
      </c>
      <c r="K28" s="39">
        <v>2</v>
      </c>
      <c r="L28" s="159"/>
      <c r="N28" s="38" t="str">
        <f>IF(Diagnostics!Q87="-99","",Diagnostics!Q87)</f>
        <v/>
      </c>
      <c r="O28" s="39"/>
      <c r="P28" s="39"/>
      <c r="Q28" s="39"/>
      <c r="R28" s="162"/>
      <c r="T28" s="38" t="str">
        <f>IF(Diagnostics!Q116="-99","",Diagnostics!Q116)</f>
        <v/>
      </c>
      <c r="U28" s="39" t="str">
        <f>Diagnostics!R116</f>
        <v>-99</v>
      </c>
      <c r="V28" s="40" t="s">
        <v>16</v>
      </c>
      <c r="W28" s="39">
        <v>2</v>
      </c>
      <c r="X28" s="162"/>
    </row>
    <row r="29" spans="2:24" x14ac:dyDescent="0.25">
      <c r="B29" s="38" t="str">
        <f>IF(Diagnostics!Q28="-99","",Diagnostics!Q28)</f>
        <v/>
      </c>
      <c r="C29" s="39" t="str">
        <f>Diagnostics!R28</f>
        <v>-99</v>
      </c>
      <c r="D29" s="40" t="s">
        <v>81</v>
      </c>
      <c r="E29" s="39">
        <v>2</v>
      </c>
      <c r="F29" s="159"/>
      <c r="H29" s="38"/>
      <c r="I29" s="39"/>
      <c r="J29" s="40"/>
      <c r="K29" s="39"/>
      <c r="L29" s="162"/>
      <c r="N29" s="38"/>
      <c r="O29" s="39"/>
      <c r="P29" s="39"/>
      <c r="Q29" s="39"/>
      <c r="R29" s="162"/>
      <c r="T29" s="38"/>
      <c r="U29" s="39"/>
      <c r="V29" s="39"/>
      <c r="W29" s="39"/>
      <c r="X29" s="162"/>
    </row>
    <row r="30" spans="2:24" x14ac:dyDescent="0.25">
      <c r="B30" s="38" t="str">
        <f>IF(Diagnostics!Q29="-99","",Diagnostics!Q29)</f>
        <v/>
      </c>
      <c r="C30" s="39" t="str">
        <f>Diagnostics!R29</f>
        <v>-99</v>
      </c>
      <c r="D30" s="40" t="s">
        <v>81</v>
      </c>
      <c r="E30" s="39">
        <v>2</v>
      </c>
      <c r="F30" s="159"/>
      <c r="H30" s="38"/>
      <c r="I30" s="39"/>
      <c r="J30" s="40"/>
      <c r="K30" s="39"/>
      <c r="L30" s="162"/>
      <c r="N30" s="38"/>
      <c r="O30" s="39"/>
      <c r="P30" s="39"/>
      <c r="Q30" s="39"/>
      <c r="R30" s="162"/>
      <c r="T30" s="38"/>
      <c r="U30" s="39"/>
      <c r="V30" s="39"/>
      <c r="W30" s="39"/>
      <c r="X30" s="162"/>
    </row>
    <row r="31" spans="2:24" x14ac:dyDescent="0.25">
      <c r="B31" s="38" t="str">
        <f>IF(Diagnostics!Q30="-99","",Diagnostics!Q30)</f>
        <v/>
      </c>
      <c r="C31" s="39" t="str">
        <f>Diagnostics!R30</f>
        <v>-99</v>
      </c>
      <c r="D31" s="40" t="s">
        <v>81</v>
      </c>
      <c r="E31" s="39">
        <v>2</v>
      </c>
      <c r="F31" s="159"/>
      <c r="H31" s="38"/>
      <c r="I31" s="39"/>
      <c r="J31" s="40"/>
      <c r="K31" s="39"/>
      <c r="L31" s="162"/>
      <c r="N31" s="38"/>
      <c r="O31" s="39"/>
      <c r="P31" s="39"/>
      <c r="Q31" s="39"/>
      <c r="R31" s="162"/>
      <c r="T31" s="38"/>
      <c r="U31" s="39"/>
      <c r="V31" s="39"/>
      <c r="W31" s="39"/>
      <c r="X31" s="162"/>
    </row>
    <row r="32" spans="2:24" x14ac:dyDescent="0.25">
      <c r="B32" s="41" t="str">
        <f>IF(Diagnostics!Q31="-99","",Diagnostics!Q31)</f>
        <v/>
      </c>
      <c r="C32" s="42" t="str">
        <f>Diagnostics!R31</f>
        <v>-99</v>
      </c>
      <c r="D32" s="43" t="s">
        <v>81</v>
      </c>
      <c r="E32" s="42">
        <v>2</v>
      </c>
      <c r="F32" s="161"/>
      <c r="H32" s="41"/>
      <c r="I32" s="42"/>
      <c r="J32" s="43"/>
      <c r="K32" s="42"/>
      <c r="L32" s="163"/>
      <c r="N32" s="41"/>
      <c r="O32" s="42"/>
      <c r="P32" s="42"/>
      <c r="Q32" s="42"/>
      <c r="R32" s="163"/>
      <c r="T32" s="41"/>
      <c r="U32" s="42"/>
      <c r="V32" s="42"/>
      <c r="W32" s="42"/>
      <c r="X32" s="163"/>
    </row>
    <row r="35" spans="2:12" x14ac:dyDescent="0.25">
      <c r="B35" s="29" t="s">
        <v>86</v>
      </c>
      <c r="H35" s="29" t="s">
        <v>87</v>
      </c>
    </row>
    <row r="36" spans="2:12" x14ac:dyDescent="0.25">
      <c r="B36" s="35" t="str">
        <f>IF(Diagnostics!Q119="-99","",Diagnostics!Q119)</f>
        <v/>
      </c>
      <c r="C36" s="36" t="str">
        <f>Diagnostics!R119</f>
        <v>-99</v>
      </c>
      <c r="D36" s="37" t="s">
        <v>86</v>
      </c>
      <c r="E36" s="36">
        <v>2</v>
      </c>
      <c r="F36" s="158"/>
      <c r="H36" s="35" t="str">
        <f>IF(Diagnostics!Q147="-99","",Diagnostics!Q147)</f>
        <v/>
      </c>
      <c r="I36" s="36" t="str">
        <f>Diagnostics!R147</f>
        <v>-99</v>
      </c>
      <c r="J36" s="37" t="s">
        <v>88</v>
      </c>
      <c r="K36" s="36">
        <v>2</v>
      </c>
      <c r="L36" s="158"/>
    </row>
    <row r="37" spans="2:12" x14ac:dyDescent="0.25">
      <c r="B37" s="38" t="str">
        <f>IF(Diagnostics!Q120="-99","",Diagnostics!Q120)</f>
        <v/>
      </c>
      <c r="C37" s="39" t="str">
        <f>Diagnostics!R120</f>
        <v>-99</v>
      </c>
      <c r="D37" s="40" t="s">
        <v>86</v>
      </c>
      <c r="E37" s="39">
        <v>2</v>
      </c>
      <c r="F37" s="159"/>
      <c r="H37" s="38" t="str">
        <f>IF(Diagnostics!Q148="-99","",Diagnostics!Q148)</f>
        <v/>
      </c>
      <c r="I37" s="39" t="str">
        <f>Diagnostics!R148</f>
        <v>-99</v>
      </c>
      <c r="J37" s="40" t="s">
        <v>88</v>
      </c>
      <c r="K37" s="39">
        <v>2</v>
      </c>
      <c r="L37" s="159"/>
    </row>
    <row r="38" spans="2:12" x14ac:dyDescent="0.25">
      <c r="B38" s="38" t="str">
        <f>IF(Diagnostics!Q121="-99","",Diagnostics!Q121)</f>
        <v/>
      </c>
      <c r="C38" s="39" t="str">
        <f>Diagnostics!R121</f>
        <v>-99</v>
      </c>
      <c r="D38" s="40" t="s">
        <v>86</v>
      </c>
      <c r="E38" s="39">
        <v>2</v>
      </c>
      <c r="F38" s="159"/>
      <c r="H38" s="38" t="str">
        <f>IF(Diagnostics!Q149="-99","",Diagnostics!Q149)</f>
        <v/>
      </c>
      <c r="I38" s="39" t="str">
        <f>Diagnostics!R149</f>
        <v>-99</v>
      </c>
      <c r="J38" s="40" t="s">
        <v>88</v>
      </c>
      <c r="K38" s="39">
        <v>2</v>
      </c>
      <c r="L38" s="159"/>
    </row>
    <row r="39" spans="2:12" x14ac:dyDescent="0.25">
      <c r="B39" s="38" t="str">
        <f>IF(Diagnostics!Q122="-99","",Diagnostics!Q122)</f>
        <v/>
      </c>
      <c r="C39" s="39" t="str">
        <f>Diagnostics!R122</f>
        <v>-99</v>
      </c>
      <c r="D39" s="40" t="s">
        <v>86</v>
      </c>
      <c r="E39" s="39">
        <v>2</v>
      </c>
      <c r="F39" s="159"/>
      <c r="H39" s="38" t="str">
        <f>IF(Diagnostics!Q150="-99","",Diagnostics!Q150)</f>
        <v/>
      </c>
      <c r="I39" s="39" t="str">
        <f>Diagnostics!R150</f>
        <v>-99</v>
      </c>
      <c r="J39" s="40" t="s">
        <v>88</v>
      </c>
      <c r="K39" s="39">
        <v>2</v>
      </c>
      <c r="L39" s="159"/>
    </row>
    <row r="40" spans="2:12" x14ac:dyDescent="0.25">
      <c r="B40" s="38" t="str">
        <f>IF(Diagnostics!Q123="-99","",Diagnostics!Q123)</f>
        <v/>
      </c>
      <c r="C40" s="39" t="str">
        <f>Diagnostics!R123</f>
        <v>-99</v>
      </c>
      <c r="D40" s="40" t="s">
        <v>86</v>
      </c>
      <c r="E40" s="39">
        <v>2</v>
      </c>
      <c r="F40" s="159"/>
      <c r="H40" s="38" t="str">
        <f>IF(Diagnostics!Q151="-99","",Diagnostics!Q151)</f>
        <v/>
      </c>
      <c r="I40" s="39" t="str">
        <f>Diagnostics!R151</f>
        <v>-99</v>
      </c>
      <c r="J40" s="40" t="s">
        <v>88</v>
      </c>
      <c r="K40" s="39">
        <v>2</v>
      </c>
      <c r="L40" s="159"/>
    </row>
    <row r="41" spans="2:12" x14ac:dyDescent="0.25">
      <c r="B41" s="38" t="str">
        <f>IF(Diagnostics!Q124="-99","",Diagnostics!Q124)</f>
        <v/>
      </c>
      <c r="C41" s="39" t="str">
        <f>Diagnostics!R124</f>
        <v>-99</v>
      </c>
      <c r="D41" s="40" t="s">
        <v>86</v>
      </c>
      <c r="E41" s="39">
        <v>2</v>
      </c>
      <c r="F41" s="159"/>
      <c r="H41" s="38" t="str">
        <f>IF(Diagnostics!Q152="-99","",Diagnostics!Q152)</f>
        <v/>
      </c>
      <c r="I41" s="39" t="str">
        <f>Diagnostics!R152</f>
        <v>-99</v>
      </c>
      <c r="J41" s="40" t="s">
        <v>88</v>
      </c>
      <c r="K41" s="39">
        <v>2</v>
      </c>
      <c r="L41" s="159"/>
    </row>
    <row r="42" spans="2:12" x14ac:dyDescent="0.25">
      <c r="B42" s="38" t="str">
        <f>IF(Diagnostics!Q125="-99","",Diagnostics!Q125)</f>
        <v/>
      </c>
      <c r="C42" s="39" t="str">
        <f>Diagnostics!R125</f>
        <v>-99</v>
      </c>
      <c r="D42" s="40" t="s">
        <v>86</v>
      </c>
      <c r="E42" s="39">
        <v>2</v>
      </c>
      <c r="F42" s="159"/>
      <c r="H42" s="38" t="str">
        <f>IF(Diagnostics!Q153="-99","",Diagnostics!Q153)</f>
        <v/>
      </c>
      <c r="I42" s="39" t="str">
        <f>Diagnostics!R153</f>
        <v>-99</v>
      </c>
      <c r="J42" s="40" t="s">
        <v>88</v>
      </c>
      <c r="K42" s="39">
        <v>2</v>
      </c>
      <c r="L42" s="159"/>
    </row>
    <row r="43" spans="2:12" x14ac:dyDescent="0.25">
      <c r="B43" s="38" t="str">
        <f>IF(Diagnostics!Q126="-99","",Diagnostics!Q126)</f>
        <v/>
      </c>
      <c r="C43" s="39" t="str">
        <f>Diagnostics!R126</f>
        <v>-99</v>
      </c>
      <c r="D43" s="40" t="s">
        <v>86</v>
      </c>
      <c r="E43" s="39">
        <v>2</v>
      </c>
      <c r="F43" s="159"/>
      <c r="H43" s="38" t="str">
        <f>IF(Diagnostics!Q154="-99","",Diagnostics!Q154)</f>
        <v/>
      </c>
      <c r="I43" s="39" t="str">
        <f>Diagnostics!R154</f>
        <v>-99</v>
      </c>
      <c r="J43" s="40" t="s">
        <v>88</v>
      </c>
      <c r="K43" s="39">
        <v>2</v>
      </c>
      <c r="L43" s="159"/>
    </row>
    <row r="44" spans="2:12" x14ac:dyDescent="0.25">
      <c r="B44" s="38" t="str">
        <f>IF(Diagnostics!Q127="-99","",Diagnostics!Q127)</f>
        <v/>
      </c>
      <c r="C44" s="39" t="str">
        <f>Diagnostics!R127</f>
        <v>-99</v>
      </c>
      <c r="D44" s="40" t="s">
        <v>86</v>
      </c>
      <c r="E44" s="39">
        <v>2</v>
      </c>
      <c r="F44" s="160"/>
      <c r="H44" s="38" t="str">
        <f>IF(Diagnostics!Q155="-99","",Diagnostics!Q155)</f>
        <v/>
      </c>
      <c r="I44" s="39" t="str">
        <f>Diagnostics!R155</f>
        <v>-99</v>
      </c>
      <c r="J44" s="40" t="s">
        <v>88</v>
      </c>
      <c r="K44" s="39">
        <v>2</v>
      </c>
      <c r="L44" s="160"/>
    </row>
    <row r="45" spans="2:12" x14ac:dyDescent="0.25">
      <c r="B45" s="38" t="str">
        <f>IF(Diagnostics!Q128="-99","",Diagnostics!Q128)</f>
        <v/>
      </c>
      <c r="C45" s="39" t="str">
        <f>Diagnostics!R128</f>
        <v>-99</v>
      </c>
      <c r="D45" s="40" t="s">
        <v>86</v>
      </c>
      <c r="E45" s="39">
        <v>2</v>
      </c>
      <c r="F45" s="159"/>
      <c r="H45" s="38" t="str">
        <f>IF(Diagnostics!Q156="-99","",Diagnostics!Q156)</f>
        <v/>
      </c>
      <c r="I45" s="39" t="str">
        <f>Diagnostics!R156</f>
        <v>-99</v>
      </c>
      <c r="J45" s="40" t="s">
        <v>88</v>
      </c>
      <c r="K45" s="39">
        <v>2</v>
      </c>
      <c r="L45" s="159"/>
    </row>
    <row r="46" spans="2:12" x14ac:dyDescent="0.25">
      <c r="B46" s="38" t="str">
        <f>IF(Diagnostics!Q129="-99","",Diagnostics!Q129)</f>
        <v/>
      </c>
      <c r="C46" s="39" t="str">
        <f>Diagnostics!R129</f>
        <v>-99</v>
      </c>
      <c r="D46" s="40" t="s">
        <v>86</v>
      </c>
      <c r="E46" s="39">
        <v>2</v>
      </c>
      <c r="F46" s="159"/>
      <c r="H46" s="38" t="str">
        <f>IF(Diagnostics!Q157="-99","",Diagnostics!Q157)</f>
        <v/>
      </c>
      <c r="I46" s="39" t="str">
        <f>Diagnostics!R157</f>
        <v>-99</v>
      </c>
      <c r="J46" s="40" t="s">
        <v>88</v>
      </c>
      <c r="K46" s="39">
        <v>2</v>
      </c>
      <c r="L46" s="159"/>
    </row>
    <row r="47" spans="2:12" x14ac:dyDescent="0.25">
      <c r="B47" s="38" t="str">
        <f>IF(Diagnostics!Q130="-99","",Diagnostics!Q130)</f>
        <v/>
      </c>
      <c r="C47" s="39" t="str">
        <f>Diagnostics!R130</f>
        <v>-99</v>
      </c>
      <c r="D47" s="40" t="s">
        <v>86</v>
      </c>
      <c r="E47" s="39">
        <v>2</v>
      </c>
      <c r="F47" s="159"/>
      <c r="H47" s="38" t="str">
        <f>IF(Diagnostics!Q158="-99","",Diagnostics!Q158)</f>
        <v/>
      </c>
      <c r="I47" s="39" t="str">
        <f>Diagnostics!R158</f>
        <v>-99</v>
      </c>
      <c r="J47" s="40" t="s">
        <v>88</v>
      </c>
      <c r="K47" s="39">
        <v>2</v>
      </c>
      <c r="L47" s="159"/>
    </row>
    <row r="48" spans="2:12" x14ac:dyDescent="0.25">
      <c r="B48" s="38" t="str">
        <f>IF(Diagnostics!Q131="-99","",Diagnostics!Q131)</f>
        <v/>
      </c>
      <c r="C48" s="39" t="str">
        <f>Diagnostics!R131</f>
        <v>-99</v>
      </c>
      <c r="D48" s="40" t="s">
        <v>86</v>
      </c>
      <c r="E48" s="39">
        <v>2</v>
      </c>
      <c r="F48" s="159"/>
      <c r="H48" s="38" t="str">
        <f>IF(Diagnostics!Q159="-99","",Diagnostics!Q159)</f>
        <v/>
      </c>
      <c r="I48" s="39" t="str">
        <f>Diagnostics!R159</f>
        <v>-99</v>
      </c>
      <c r="J48" s="40" t="s">
        <v>88</v>
      </c>
      <c r="K48" s="39">
        <v>2</v>
      </c>
      <c r="L48" s="159"/>
    </row>
    <row r="49" spans="2:12" x14ac:dyDescent="0.25">
      <c r="B49" s="38" t="str">
        <f>IF(Diagnostics!Q132="-99","",Diagnostics!Q132)</f>
        <v/>
      </c>
      <c r="C49" s="39" t="str">
        <f>Diagnostics!R132</f>
        <v>-99</v>
      </c>
      <c r="D49" s="40" t="s">
        <v>86</v>
      </c>
      <c r="E49" s="39">
        <v>2</v>
      </c>
      <c r="F49" s="159"/>
      <c r="H49" s="38" t="str">
        <f>IF(Diagnostics!Q160="-99","",Diagnostics!Q160)</f>
        <v/>
      </c>
      <c r="I49" s="39" t="str">
        <f>Diagnostics!R160</f>
        <v>-99</v>
      </c>
      <c r="J49" s="40" t="s">
        <v>88</v>
      </c>
      <c r="K49" s="39">
        <v>2</v>
      </c>
      <c r="L49" s="159"/>
    </row>
    <row r="50" spans="2:12" x14ac:dyDescent="0.25">
      <c r="B50" s="38" t="str">
        <f>IF(Diagnostics!Q133="-99","",Diagnostics!Q133)</f>
        <v/>
      </c>
      <c r="C50" s="39" t="str">
        <f>Diagnostics!R133</f>
        <v>-99</v>
      </c>
      <c r="D50" s="40" t="s">
        <v>86</v>
      </c>
      <c r="E50" s="39">
        <v>2</v>
      </c>
      <c r="F50" s="159"/>
      <c r="H50" s="38" t="str">
        <f>IF(Diagnostics!Q161="-99","",Diagnostics!Q161)</f>
        <v/>
      </c>
      <c r="I50" s="39" t="str">
        <f>Diagnostics!R161</f>
        <v>-99</v>
      </c>
      <c r="J50" s="40" t="s">
        <v>88</v>
      </c>
      <c r="K50" s="39">
        <v>2</v>
      </c>
      <c r="L50" s="159"/>
    </row>
    <row r="51" spans="2:12" x14ac:dyDescent="0.25">
      <c r="B51" s="38" t="str">
        <f>IF(Diagnostics!Q134="-99","",Diagnostics!Q134)</f>
        <v/>
      </c>
      <c r="C51" s="39" t="str">
        <f>Diagnostics!R134</f>
        <v>-99</v>
      </c>
      <c r="D51" s="40" t="s">
        <v>86</v>
      </c>
      <c r="E51" s="39">
        <v>2</v>
      </c>
      <c r="F51" s="159"/>
      <c r="H51" s="38" t="str">
        <f>IF(Diagnostics!Q162="-99","",Diagnostics!Q162)</f>
        <v/>
      </c>
      <c r="I51" s="39" t="str">
        <f>Diagnostics!R162</f>
        <v>-99</v>
      </c>
      <c r="J51" s="40" t="s">
        <v>88</v>
      </c>
      <c r="K51" s="39">
        <v>2</v>
      </c>
      <c r="L51" s="159"/>
    </row>
    <row r="52" spans="2:12" x14ac:dyDescent="0.25">
      <c r="B52" s="38" t="str">
        <f>IF(Diagnostics!Q135="-99","",Diagnostics!Q135)</f>
        <v/>
      </c>
      <c r="C52" s="39" t="str">
        <f>Diagnostics!R135</f>
        <v>-99</v>
      </c>
      <c r="D52" s="40" t="s">
        <v>86</v>
      </c>
      <c r="E52" s="39">
        <v>2</v>
      </c>
      <c r="F52" s="159"/>
      <c r="H52" s="38" t="str">
        <f>IF(Diagnostics!Q163="-99","",Diagnostics!Q163)</f>
        <v/>
      </c>
      <c r="I52" s="39" t="str">
        <f>Diagnostics!R163</f>
        <v>-99</v>
      </c>
      <c r="J52" s="40" t="s">
        <v>88</v>
      </c>
      <c r="K52" s="39">
        <v>2</v>
      </c>
      <c r="L52" s="159"/>
    </row>
    <row r="53" spans="2:12" x14ac:dyDescent="0.25">
      <c r="B53" s="38" t="str">
        <f>IF(Diagnostics!Q136="-99","",Diagnostics!Q136)</f>
        <v/>
      </c>
      <c r="C53" s="39" t="str">
        <f>Diagnostics!R136</f>
        <v>-99</v>
      </c>
      <c r="D53" s="40" t="s">
        <v>86</v>
      </c>
      <c r="E53" s="39">
        <v>2</v>
      </c>
      <c r="F53" s="159"/>
      <c r="H53" s="38" t="str">
        <f>IF(Diagnostics!Q164="-99","",Diagnostics!Q164)</f>
        <v/>
      </c>
      <c r="I53" s="39" t="str">
        <f>Diagnostics!R164</f>
        <v>-99</v>
      </c>
      <c r="J53" s="40" t="s">
        <v>88</v>
      </c>
      <c r="K53" s="39">
        <v>2</v>
      </c>
      <c r="L53" s="159"/>
    </row>
    <row r="54" spans="2:12" x14ac:dyDescent="0.25">
      <c r="B54" s="38" t="str">
        <f>IF(Diagnostics!Q137="-99","",Diagnostics!Q137)</f>
        <v/>
      </c>
      <c r="C54" s="39" t="str">
        <f>Diagnostics!R137</f>
        <v>-99</v>
      </c>
      <c r="D54" s="40" t="s">
        <v>86</v>
      </c>
      <c r="E54" s="39">
        <v>2</v>
      </c>
      <c r="F54" s="159"/>
      <c r="H54" s="38" t="str">
        <f>IF(Diagnostics!Q165="-99","",Diagnostics!Q165)</f>
        <v/>
      </c>
      <c r="I54" s="39" t="str">
        <f>Diagnostics!R165</f>
        <v>-99</v>
      </c>
      <c r="J54" s="40" t="s">
        <v>88</v>
      </c>
      <c r="K54" s="39">
        <v>2</v>
      </c>
      <c r="L54" s="159"/>
    </row>
    <row r="55" spans="2:12" x14ac:dyDescent="0.25">
      <c r="B55" s="38" t="str">
        <f>IF(Diagnostics!Q138="-99","",Diagnostics!Q138)</f>
        <v/>
      </c>
      <c r="C55" s="39" t="str">
        <f>Diagnostics!R138</f>
        <v>-99</v>
      </c>
      <c r="D55" s="40" t="s">
        <v>86</v>
      </c>
      <c r="E55" s="39">
        <v>2</v>
      </c>
      <c r="F55" s="159"/>
      <c r="H55" s="38" t="str">
        <f>IF(Diagnostics!Q166="-99","",Diagnostics!Q166)</f>
        <v/>
      </c>
      <c r="I55" s="39" t="str">
        <f>Diagnostics!R166</f>
        <v>-99</v>
      </c>
      <c r="J55" s="40" t="s">
        <v>88</v>
      </c>
      <c r="K55" s="39">
        <v>2</v>
      </c>
      <c r="L55" s="159"/>
    </row>
    <row r="56" spans="2:12" x14ac:dyDescent="0.25">
      <c r="B56" s="38" t="str">
        <f>IF(Diagnostics!Q139="-99","",Diagnostics!Q139)</f>
        <v/>
      </c>
      <c r="C56" s="39" t="str">
        <f>Diagnostics!R139</f>
        <v>-99</v>
      </c>
      <c r="D56" s="40" t="s">
        <v>86</v>
      </c>
      <c r="E56" s="39">
        <v>2</v>
      </c>
      <c r="F56" s="159"/>
      <c r="H56" s="38" t="str">
        <f>IF(Diagnostics!Q167="-99","",Diagnostics!Q167)</f>
        <v/>
      </c>
      <c r="I56" s="39" t="str">
        <f>Diagnostics!R167</f>
        <v>-99</v>
      </c>
      <c r="J56" s="40" t="s">
        <v>88</v>
      </c>
      <c r="K56" s="39">
        <v>2</v>
      </c>
      <c r="L56" s="159"/>
    </row>
    <row r="57" spans="2:12" x14ac:dyDescent="0.25">
      <c r="B57" s="38" t="str">
        <f>IF(Diagnostics!Q140="-99","",Diagnostics!Q140)</f>
        <v/>
      </c>
      <c r="C57" s="39" t="str">
        <f>Diagnostics!R140</f>
        <v>-99</v>
      </c>
      <c r="D57" s="40" t="s">
        <v>86</v>
      </c>
      <c r="E57" s="39">
        <v>2</v>
      </c>
      <c r="F57" s="159"/>
      <c r="H57" s="38" t="str">
        <f>IF(Diagnostics!Q168="-99","",Diagnostics!Q168)</f>
        <v/>
      </c>
      <c r="I57" s="39" t="str">
        <f>Diagnostics!R168</f>
        <v>-99</v>
      </c>
      <c r="J57" s="40" t="s">
        <v>88</v>
      </c>
      <c r="K57" s="39">
        <v>2</v>
      </c>
      <c r="L57" s="159"/>
    </row>
    <row r="58" spans="2:12" x14ac:dyDescent="0.25">
      <c r="B58" s="38" t="str">
        <f>IF(Diagnostics!Q141="-99","",Diagnostics!Q141)</f>
        <v/>
      </c>
      <c r="C58" s="39" t="str">
        <f>Diagnostics!R141</f>
        <v>-99</v>
      </c>
      <c r="D58" s="40" t="s">
        <v>86</v>
      </c>
      <c r="E58" s="39">
        <v>2</v>
      </c>
      <c r="F58" s="159"/>
      <c r="H58" s="38" t="str">
        <f>IF(Diagnostics!Q169="-99","",Diagnostics!Q169)</f>
        <v/>
      </c>
      <c r="I58" s="39" t="str">
        <f>Diagnostics!R169</f>
        <v>-99</v>
      </c>
      <c r="J58" s="40" t="s">
        <v>88</v>
      </c>
      <c r="K58" s="39">
        <v>2</v>
      </c>
      <c r="L58" s="159"/>
    </row>
    <row r="59" spans="2:12" x14ac:dyDescent="0.25">
      <c r="B59" s="38" t="str">
        <f>IF(Diagnostics!Q142="-99","",Diagnostics!Q142)</f>
        <v/>
      </c>
      <c r="C59" s="39" t="str">
        <f>Diagnostics!R142</f>
        <v>-99</v>
      </c>
      <c r="D59" s="40" t="s">
        <v>86</v>
      </c>
      <c r="E59" s="39">
        <v>2</v>
      </c>
      <c r="F59" s="159"/>
      <c r="H59" s="38" t="str">
        <f>IF(Diagnostics!Q170="-99","",Diagnostics!Q170)</f>
        <v/>
      </c>
      <c r="I59" s="39" t="str">
        <f>Diagnostics!R170</f>
        <v>-99</v>
      </c>
      <c r="J59" s="40" t="s">
        <v>88</v>
      </c>
      <c r="K59" s="39">
        <v>2</v>
      </c>
      <c r="L59" s="159"/>
    </row>
    <row r="60" spans="2:12" x14ac:dyDescent="0.25">
      <c r="B60" s="38" t="str">
        <f>IF(Diagnostics!Q143="-99","",Diagnostics!Q143)</f>
        <v/>
      </c>
      <c r="C60" s="39" t="str">
        <f>Diagnostics!R143</f>
        <v>-99</v>
      </c>
      <c r="D60" s="40" t="s">
        <v>86</v>
      </c>
      <c r="E60" s="39">
        <v>2</v>
      </c>
      <c r="F60" s="159"/>
      <c r="H60" s="38" t="str">
        <f>IF(Diagnostics!Q171="-99","",Diagnostics!Q171)</f>
        <v/>
      </c>
      <c r="I60" s="39" t="str">
        <f>Diagnostics!R171</f>
        <v>-99</v>
      </c>
      <c r="J60" s="40" t="s">
        <v>88</v>
      </c>
      <c r="K60" s="39">
        <v>2</v>
      </c>
      <c r="L60" s="159"/>
    </row>
    <row r="61" spans="2:12" x14ac:dyDescent="0.25">
      <c r="B61" s="38" t="str">
        <f>IF(Diagnostics!Q144="-99","",Diagnostics!Q144)</f>
        <v/>
      </c>
      <c r="C61" s="39" t="str">
        <f>Diagnostics!R144</f>
        <v>-99</v>
      </c>
      <c r="D61" s="40" t="s">
        <v>86</v>
      </c>
      <c r="E61" s="39">
        <v>2</v>
      </c>
      <c r="F61" s="162"/>
      <c r="H61" s="38" t="str">
        <f>IF(Diagnostics!Q172="-99","",Diagnostics!Q172)</f>
        <v/>
      </c>
      <c r="I61" s="39" t="str">
        <f>Diagnostics!R172</f>
        <v>-99</v>
      </c>
      <c r="J61" s="40" t="s">
        <v>88</v>
      </c>
      <c r="K61" s="39">
        <v>2</v>
      </c>
      <c r="L61" s="162"/>
    </row>
    <row r="62" spans="2:12" x14ac:dyDescent="0.25">
      <c r="B62" s="38" t="str">
        <f>IF(Diagnostics!Q145="-99","",Diagnostics!Q145)</f>
        <v/>
      </c>
      <c r="C62" s="39" t="str">
        <f>Diagnostics!R145</f>
        <v>-99</v>
      </c>
      <c r="D62" s="40" t="s">
        <v>86</v>
      </c>
      <c r="E62" s="39">
        <v>2</v>
      </c>
      <c r="F62" s="162"/>
      <c r="H62" s="38" t="str">
        <f>IF(Diagnostics!Q173="-99","",Diagnostics!Q173)</f>
        <v/>
      </c>
      <c r="I62" s="39" t="str">
        <f>Diagnostics!R173</f>
        <v>-99</v>
      </c>
      <c r="J62" s="40" t="s">
        <v>88</v>
      </c>
      <c r="K62" s="39">
        <v>2</v>
      </c>
      <c r="L62" s="162"/>
    </row>
    <row r="63" spans="2:12" x14ac:dyDescent="0.25">
      <c r="B63" s="38"/>
      <c r="C63" s="39"/>
      <c r="D63" s="39"/>
      <c r="E63" s="39"/>
      <c r="F63" s="162"/>
      <c r="H63" s="38"/>
      <c r="I63" s="39"/>
      <c r="J63" s="39"/>
      <c r="K63" s="39"/>
      <c r="L63" s="162"/>
    </row>
    <row r="64" spans="2:12" x14ac:dyDescent="0.25">
      <c r="B64" s="41"/>
      <c r="C64" s="42"/>
      <c r="D64" s="42"/>
      <c r="E64" s="42"/>
      <c r="F64" s="163"/>
      <c r="H64" s="41"/>
      <c r="I64" s="42"/>
      <c r="J64" s="42"/>
      <c r="K64" s="42"/>
      <c r="L64" s="163"/>
    </row>
  </sheetData>
  <sheetProtection algorithmName="SHA-512" hashValue="VUjljOo/RYom/xIWdO9PDt7q+jSk0GzgS79lwcF4cRJcIQfh27wGd6z/eXWniwuPXcT4iWcfZ8+c1Tss/q1ssg==" saltValue="F12YDKXjYwlQQPiC3ZeRR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H52"/>
  <sheetViews>
    <sheetView workbookViewId="0">
      <selection activeCell="A23" sqref="A23"/>
    </sheetView>
  </sheetViews>
  <sheetFormatPr defaultColWidth="9.1796875" defaultRowHeight="12.5" x14ac:dyDescent="0.25"/>
  <cols>
    <col min="1" max="1" width="28.453125" style="1" bestFit="1" customWidth="1"/>
    <col min="2" max="2" width="10.453125" style="1" bestFit="1" customWidth="1"/>
    <col min="3" max="3" width="6.453125" style="1" bestFit="1" customWidth="1"/>
    <col min="4" max="4" width="2.7265625" style="1" customWidth="1"/>
    <col min="5" max="5" width="6" style="1" bestFit="1" customWidth="1"/>
    <col min="6" max="6" width="10.7265625" style="1" customWidth="1"/>
    <col min="7" max="7" width="21.7265625" style="2" bestFit="1" customWidth="1"/>
    <col min="8" max="8" width="23" style="96" customWidth="1"/>
    <col min="9" max="247" width="23" style="1" customWidth="1"/>
    <col min="248" max="16384" width="9.1796875" style="1"/>
  </cols>
  <sheetData>
    <row r="1" spans="1:7" ht="40.5" customHeight="1" x14ac:dyDescent="0.6">
      <c r="A1" s="173" t="s">
        <v>111</v>
      </c>
      <c r="B1" s="89"/>
      <c r="C1" s="90"/>
    </row>
    <row r="2" spans="1:7" x14ac:dyDescent="0.25">
      <c r="A2" s="57"/>
      <c r="B2" s="19"/>
      <c r="C2" s="91"/>
    </row>
    <row r="3" spans="1:7" x14ac:dyDescent="0.25">
      <c r="A3" s="71" t="s">
        <v>112</v>
      </c>
      <c r="B3" s="92"/>
      <c r="C3" s="91" t="s">
        <v>73</v>
      </c>
      <c r="G3" s="2" t="str">
        <f>Intro!B12</f>
        <v>Please Select</v>
      </c>
    </row>
    <row r="4" spans="1:7" x14ac:dyDescent="0.25">
      <c r="A4" s="71" t="s">
        <v>113</v>
      </c>
      <c r="B4" s="92"/>
      <c r="C4" s="91" t="s">
        <v>73</v>
      </c>
    </row>
    <row r="5" spans="1:7" x14ac:dyDescent="0.25">
      <c r="A5" s="71" t="s">
        <v>114</v>
      </c>
      <c r="B5" s="92"/>
      <c r="C5" s="91" t="s">
        <v>73</v>
      </c>
    </row>
    <row r="6" spans="1:7" x14ac:dyDescent="0.25">
      <c r="A6" s="71" t="s">
        <v>443</v>
      </c>
      <c r="B6" s="92"/>
      <c r="C6" s="91" t="s">
        <v>73</v>
      </c>
    </row>
    <row r="7" spans="1:7" x14ac:dyDescent="0.25">
      <c r="A7" s="71"/>
      <c r="B7" s="19"/>
      <c r="C7" s="91"/>
    </row>
    <row r="8" spans="1:7" x14ac:dyDescent="0.25">
      <c r="A8" s="71" t="s">
        <v>115</v>
      </c>
      <c r="B8" s="92"/>
      <c r="C8" s="91" t="s">
        <v>73</v>
      </c>
    </row>
    <row r="9" spans="1:7" x14ac:dyDescent="0.25">
      <c r="A9" s="71" t="s">
        <v>116</v>
      </c>
      <c r="B9" s="92"/>
      <c r="C9" s="91" t="s">
        <v>73</v>
      </c>
    </row>
    <row r="10" spans="1:7" x14ac:dyDescent="0.25">
      <c r="A10" s="71" t="s">
        <v>117</v>
      </c>
      <c r="B10" s="92"/>
      <c r="C10" s="91" t="s">
        <v>73</v>
      </c>
    </row>
    <row r="11" spans="1:7" x14ac:dyDescent="0.25">
      <c r="A11" s="71" t="s">
        <v>118</v>
      </c>
      <c r="B11" s="92"/>
      <c r="C11" s="91" t="s">
        <v>73</v>
      </c>
    </row>
    <row r="12" spans="1:7" x14ac:dyDescent="0.25">
      <c r="A12" s="71" t="s">
        <v>119</v>
      </c>
      <c r="B12" s="92"/>
      <c r="C12" s="91" t="s">
        <v>73</v>
      </c>
    </row>
    <row r="13" spans="1:7" x14ac:dyDescent="0.25">
      <c r="A13" s="71"/>
      <c r="B13" s="93"/>
      <c r="C13" s="91"/>
    </row>
    <row r="14" spans="1:7" x14ac:dyDescent="0.25">
      <c r="A14" s="71" t="s">
        <v>120</v>
      </c>
      <c r="B14" s="94"/>
      <c r="C14" s="83" t="s">
        <v>43</v>
      </c>
    </row>
    <row r="15" spans="1:7" x14ac:dyDescent="0.25">
      <c r="A15" s="57"/>
      <c r="B15" s="19"/>
      <c r="C15" s="91"/>
    </row>
    <row r="16" spans="1:7" x14ac:dyDescent="0.25">
      <c r="A16" s="95" t="s">
        <v>121</v>
      </c>
      <c r="B16" s="19"/>
      <c r="C16" s="91"/>
    </row>
    <row r="17" spans="1:8" x14ac:dyDescent="0.25">
      <c r="A17" s="224"/>
      <c r="B17" s="226"/>
      <c r="C17" s="91"/>
    </row>
    <row r="18" spans="1:8" x14ac:dyDescent="0.25">
      <c r="A18" s="233"/>
      <c r="B18" s="229"/>
      <c r="C18" s="91"/>
    </row>
    <row r="19" spans="1:8" x14ac:dyDescent="0.25">
      <c r="A19" s="234"/>
      <c r="B19" s="232"/>
      <c r="C19" s="91"/>
    </row>
    <row r="20" spans="1:8" x14ac:dyDescent="0.25">
      <c r="A20" s="74"/>
      <c r="B20" s="77"/>
      <c r="C20" s="97"/>
    </row>
    <row r="31" spans="1:8" s="19" customFormat="1" x14ac:dyDescent="0.25">
      <c r="G31" s="98"/>
      <c r="H31" s="99"/>
    </row>
    <row r="32" spans="1:8" s="19" customFormat="1" x14ac:dyDescent="0.25">
      <c r="G32" s="98"/>
      <c r="H32" s="99"/>
    </row>
    <row r="33" spans="4:4" ht="13" x14ac:dyDescent="0.3">
      <c r="D33" s="63"/>
    </row>
    <row r="34" spans="4:4" ht="13" x14ac:dyDescent="0.3">
      <c r="D34" s="63"/>
    </row>
    <row r="35" spans="4:4" ht="13" x14ac:dyDescent="0.3">
      <c r="D35" s="63"/>
    </row>
    <row r="36" spans="4:4" ht="13" x14ac:dyDescent="0.3">
      <c r="D36" s="63"/>
    </row>
    <row r="37" spans="4:4" x14ac:dyDescent="0.25">
      <c r="D37" s="19"/>
    </row>
    <row r="38" spans="4:4" ht="13" x14ac:dyDescent="0.3">
      <c r="D38" s="63"/>
    </row>
    <row r="39" spans="4:4" ht="13" x14ac:dyDescent="0.3">
      <c r="D39" s="63"/>
    </row>
    <row r="40" spans="4:4" ht="13" x14ac:dyDescent="0.3">
      <c r="D40" s="63"/>
    </row>
    <row r="41" spans="4:4" ht="13" x14ac:dyDescent="0.3">
      <c r="D41" s="63"/>
    </row>
    <row r="42" spans="4:4" ht="13" x14ac:dyDescent="0.3">
      <c r="D42" s="63"/>
    </row>
    <row r="43" spans="4:4" ht="13" x14ac:dyDescent="0.3">
      <c r="D43" s="63"/>
    </row>
    <row r="44" spans="4:4" x14ac:dyDescent="0.25">
      <c r="D44" s="19"/>
    </row>
    <row r="45" spans="4:4" ht="13" x14ac:dyDescent="0.3">
      <c r="D45" s="54"/>
    </row>
    <row r="46" spans="4:4" x14ac:dyDescent="0.25">
      <c r="D46" s="19"/>
    </row>
    <row r="47" spans="4:4" x14ac:dyDescent="0.25">
      <c r="D47" s="19"/>
    </row>
    <row r="48" spans="4:4" x14ac:dyDescent="0.25">
      <c r="D48" s="19"/>
    </row>
    <row r="49" spans="3:4" x14ac:dyDescent="0.25">
      <c r="D49" s="19"/>
    </row>
    <row r="50" spans="3:4" x14ac:dyDescent="0.25">
      <c r="D50" s="19"/>
    </row>
    <row r="51" spans="3:4" x14ac:dyDescent="0.25">
      <c r="D51" s="19"/>
    </row>
    <row r="52" spans="3:4" x14ac:dyDescent="0.25">
      <c r="C52" s="89"/>
    </row>
  </sheetData>
  <sheetProtection algorithmName="SHA-512" hashValue="kY9+JUd16NApk4UTt6ClG0yCOelvzqkOxeVQ2GvREDwJK6QlxzkhgYIwc5uDnEeNSSKCCv5squvOxWVEG98tIQ==" saltValue="JqEItGBsmdlz/isdos4r7w==" spinCount="100000" sheet="1" objects="1" scenarios="1"/>
  <mergeCells count="1">
    <mergeCell ref="A17:B19"/>
  </mergeCells>
  <pageMargins left="0.75" right="0.75" top="1" bottom="1" header="0.5" footer="0.5"/>
  <pageSetup paperSize="9" scale="80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U173"/>
  <sheetViews>
    <sheetView topLeftCell="E1" workbookViewId="0">
      <pane ySplit="1" topLeftCell="A92" activePane="bottomLeft" state="frozen"/>
      <selection activeCell="B10" sqref="B10"/>
      <selection pane="bottomLeft" activeCell="O60" sqref="O60"/>
    </sheetView>
  </sheetViews>
  <sheetFormatPr defaultColWidth="9.1796875" defaultRowHeight="12.5" x14ac:dyDescent="0.25"/>
  <cols>
    <col min="1" max="1" width="21.7265625" style="1" bestFit="1" customWidth="1"/>
    <col min="2" max="2" width="21.7265625" style="1" customWidth="1"/>
    <col min="3" max="3" width="21.7265625" style="72" bestFit="1" customWidth="1"/>
    <col min="4" max="4" width="21.7265625" style="72" customWidth="1"/>
    <col min="5" max="6" width="17" style="66" customWidth="1"/>
    <col min="7" max="7" width="19" style="66" bestFit="1" customWidth="1"/>
    <col min="8" max="8" width="16.81640625" style="66" customWidth="1"/>
    <col min="9" max="9" width="16.81640625" style="57" bestFit="1" customWidth="1"/>
    <col min="10" max="10" width="16.81640625" style="57" customWidth="1"/>
    <col min="11" max="11" width="16.81640625" style="57" bestFit="1" customWidth="1"/>
    <col min="12" max="12" width="16.81640625" style="57" customWidth="1"/>
    <col min="13" max="13" width="16.81640625" style="57" bestFit="1" customWidth="1"/>
    <col min="14" max="16" width="16.81640625" style="57" customWidth="1"/>
    <col min="17" max="17" width="21.7265625" style="57" bestFit="1" customWidth="1"/>
    <col min="18" max="18" width="21.81640625" style="19" customWidth="1"/>
    <col min="19" max="19" width="3" style="1" customWidth="1"/>
    <col min="20" max="16384" width="9.1796875" style="1"/>
  </cols>
  <sheetData>
    <row r="1" spans="1:19" ht="12.75" customHeight="1" x14ac:dyDescent="0.3">
      <c r="A1" s="64" t="s">
        <v>71</v>
      </c>
      <c r="B1" s="65" t="s">
        <v>122</v>
      </c>
      <c r="C1" s="21" t="s">
        <v>74</v>
      </c>
      <c r="D1" s="21" t="s">
        <v>123</v>
      </c>
      <c r="E1" s="21" t="s">
        <v>75</v>
      </c>
      <c r="F1" s="21" t="s">
        <v>124</v>
      </c>
      <c r="G1" s="21" t="s">
        <v>77</v>
      </c>
      <c r="H1" s="21" t="s">
        <v>125</v>
      </c>
      <c r="I1" s="21" t="s">
        <v>78</v>
      </c>
      <c r="J1" s="21" t="s">
        <v>126</v>
      </c>
      <c r="K1" s="66" t="s">
        <v>79</v>
      </c>
      <c r="L1" s="67" t="s">
        <v>127</v>
      </c>
      <c r="M1" s="21" t="s">
        <v>80</v>
      </c>
      <c r="N1" s="21" t="s">
        <v>128</v>
      </c>
      <c r="O1" s="215" t="s">
        <v>846</v>
      </c>
      <c r="P1" s="215" t="s">
        <v>847</v>
      </c>
      <c r="Q1" s="57" t="str">
        <f>IF(ISTEXT(HLOOKUP('Pre Cal'!B8,A1:M31,1,FALSE)),HLOOKUP('Pre Cal'!B8,A1:M31,1,FALSE),"")</f>
        <v/>
      </c>
    </row>
    <row r="2" spans="1:19" ht="12.75" customHeight="1" x14ac:dyDescent="0.3">
      <c r="A2" s="68" t="s">
        <v>13</v>
      </c>
      <c r="B2" s="69"/>
      <c r="C2" s="70" t="s">
        <v>13</v>
      </c>
      <c r="D2" s="70"/>
      <c r="E2" s="66" t="s">
        <v>13</v>
      </c>
      <c r="G2" s="66" t="s">
        <v>13</v>
      </c>
      <c r="I2" s="66" t="s">
        <v>13</v>
      </c>
      <c r="J2" s="66"/>
      <c r="K2" s="57" t="s">
        <v>13</v>
      </c>
      <c r="M2" s="66" t="s">
        <v>13</v>
      </c>
      <c r="N2" s="66"/>
      <c r="O2" s="191" t="s">
        <v>13</v>
      </c>
      <c r="P2" s="66"/>
      <c r="Q2" s="57" t="str">
        <f>IF(ISTEXT(HLOOKUP('Pre Cal'!B8,Diagnostics!A1:M31,2,FALSE)),HLOOKUP('Pre Cal'!B8,Diagnostics!A1:M31,2,FALSE),"")</f>
        <v/>
      </c>
      <c r="R2" s="57" t="str">
        <f>IF(ISTEXT(HLOOKUP('Pre Cal'!C8,Diagnostics!B1:N31,2,FALSE)),HLOOKUP('Pre Cal'!C8,Diagnostics!B1:N31,2,FALSE),"")</f>
        <v/>
      </c>
    </row>
    <row r="3" spans="1:19" ht="12.75" customHeight="1" x14ac:dyDescent="0.25">
      <c r="A3" s="71" t="s">
        <v>129</v>
      </c>
      <c r="B3" s="71" t="s">
        <v>130</v>
      </c>
      <c r="C3" s="72" t="s">
        <v>129</v>
      </c>
      <c r="E3" s="72" t="s">
        <v>129</v>
      </c>
      <c r="F3" s="72"/>
      <c r="G3" s="72" t="s">
        <v>129</v>
      </c>
      <c r="H3" s="72"/>
      <c r="I3" s="72" t="s">
        <v>129</v>
      </c>
      <c r="J3" s="72"/>
      <c r="K3" s="72" t="s">
        <v>129</v>
      </c>
      <c r="L3" s="72"/>
      <c r="M3" s="72" t="s">
        <v>129</v>
      </c>
      <c r="N3" s="72"/>
      <c r="O3" s="216" t="s">
        <v>129</v>
      </c>
      <c r="P3" s="72"/>
      <c r="Q3" s="57" t="str">
        <f>IF(ISTEXT(HLOOKUP('Pre Cal'!B8,Diagnostics!A1:O31,3,FALSE)),HLOOKUP('Pre Cal'!B8,Diagnostics!A1:O31,3,FALSE),"-99")</f>
        <v>-99</v>
      </c>
      <c r="R3" s="57" t="str">
        <f>IF(ISTEXT(HLOOKUP('Pre Cal'!C8,Diagnostics!B1:P31,3,FALSE)),HLOOKUP('Pre Cal'!C8,Diagnostics!B1:P31,3,FALSE),"-99")</f>
        <v>-99</v>
      </c>
      <c r="S3" s="1">
        <v>1</v>
      </c>
    </row>
    <row r="4" spans="1:19" ht="12.75" customHeight="1" x14ac:dyDescent="0.25">
      <c r="A4" s="71" t="s">
        <v>134</v>
      </c>
      <c r="B4" s="71" t="s">
        <v>140</v>
      </c>
      <c r="C4" s="72" t="s">
        <v>134</v>
      </c>
      <c r="E4" s="72" t="s">
        <v>134</v>
      </c>
      <c r="F4" s="72"/>
      <c r="G4" s="72" t="s">
        <v>134</v>
      </c>
      <c r="H4" s="72"/>
      <c r="I4" s="72" t="s">
        <v>134</v>
      </c>
      <c r="J4" s="72"/>
      <c r="K4" s="72" t="s">
        <v>134</v>
      </c>
      <c r="L4" s="72"/>
      <c r="M4" s="72" t="s">
        <v>134</v>
      </c>
      <c r="N4" s="72"/>
      <c r="O4" s="216" t="s">
        <v>134</v>
      </c>
      <c r="P4" s="72"/>
      <c r="Q4" s="57" t="str">
        <f>IF(ISTEXT(HLOOKUP('Pre Cal'!B8,Diagnostics!A1:O31,4,FALSE)),HLOOKUP('Pre Cal'!B8,Diagnostics!A1:O31,4,FALSE),"-99")</f>
        <v>-99</v>
      </c>
      <c r="R4" s="57" t="str">
        <f>IF(ISTEXT(HLOOKUP('Pre Cal'!C8,Diagnostics!B1:P31,4,FALSE)),HLOOKUP('Pre Cal'!C8,Diagnostics!B1:P31,4,FALSE),"-99")</f>
        <v>-99</v>
      </c>
      <c r="S4" s="1">
        <v>1</v>
      </c>
    </row>
    <row r="5" spans="1:19" ht="12.75" customHeight="1" x14ac:dyDescent="0.25">
      <c r="A5" s="71" t="s">
        <v>131</v>
      </c>
      <c r="B5" s="71" t="s">
        <v>132</v>
      </c>
      <c r="C5" s="72" t="s">
        <v>133</v>
      </c>
      <c r="I5" s="66"/>
      <c r="J5" s="66"/>
      <c r="Q5" s="57" t="str">
        <f>IF(ISTEXT(HLOOKUP('Pre Cal'!B8,Diagnostics!A1:O31,5,FALSE)),HLOOKUP('Pre Cal'!B8,Diagnostics!A1:O31,5,FALSE),"-99")</f>
        <v>-99</v>
      </c>
      <c r="R5" s="57" t="str">
        <f>IF(ISTEXT(HLOOKUP('Pre Cal'!C8,Diagnostics!B1:P31,5,FALSE)),HLOOKUP('Pre Cal'!C8,Diagnostics!B1:P31,5,FALSE),"-99")</f>
        <v>-99</v>
      </c>
      <c r="S5" s="1">
        <v>1</v>
      </c>
    </row>
    <row r="6" spans="1:19" ht="12.75" customHeight="1" x14ac:dyDescent="0.25">
      <c r="A6" s="71" t="s">
        <v>135</v>
      </c>
      <c r="B6" s="71" t="s">
        <v>136</v>
      </c>
      <c r="E6" s="66" t="s">
        <v>415</v>
      </c>
      <c r="F6" s="72"/>
      <c r="G6" s="85" t="s">
        <v>415</v>
      </c>
      <c r="H6" s="72"/>
      <c r="I6" s="85" t="s">
        <v>415</v>
      </c>
      <c r="J6" s="72"/>
      <c r="K6" s="85" t="s">
        <v>415</v>
      </c>
      <c r="L6" s="72"/>
      <c r="M6" s="85" t="s">
        <v>415</v>
      </c>
      <c r="N6" s="72"/>
      <c r="O6" s="85" t="s">
        <v>415</v>
      </c>
      <c r="P6" s="72"/>
      <c r="Q6" s="57" t="str">
        <f>IF(ISTEXT(HLOOKUP('Pre Cal'!B8,Diagnostics!A1:O31,6,FALSE)),HLOOKUP('Pre Cal'!B8,Diagnostics!A1:O31,6,FALSE),"-99")</f>
        <v>-99</v>
      </c>
      <c r="R6" s="57" t="str">
        <f>IF(ISTEXT(HLOOKUP('Pre Cal'!C8,Diagnostics!B1:P31,6,FALSE)),HLOOKUP('Pre Cal'!C8,Diagnostics!B1:P31,6,FALSE),"-99")</f>
        <v>-99</v>
      </c>
      <c r="S6" s="1">
        <v>1</v>
      </c>
    </row>
    <row r="7" spans="1:19" ht="12.75" customHeight="1" x14ac:dyDescent="0.25">
      <c r="A7" s="71" t="s">
        <v>137</v>
      </c>
      <c r="B7" s="71" t="s">
        <v>138</v>
      </c>
      <c r="C7" s="72" t="s">
        <v>415</v>
      </c>
      <c r="E7" s="72" t="s">
        <v>139</v>
      </c>
      <c r="F7" s="72"/>
      <c r="G7" s="72" t="s">
        <v>139</v>
      </c>
      <c r="I7" s="72" t="s">
        <v>139</v>
      </c>
      <c r="J7" s="66"/>
      <c r="K7" s="72" t="s">
        <v>139</v>
      </c>
      <c r="L7" s="66"/>
      <c r="M7" s="72" t="s">
        <v>139</v>
      </c>
      <c r="O7" s="72" t="s">
        <v>139</v>
      </c>
      <c r="Q7" s="57" t="str">
        <f>IF(ISTEXT(HLOOKUP('Pre Cal'!B8,Diagnostics!A1:O31,7,FALSE)),HLOOKUP('Pre Cal'!B8,Diagnostics!A1:O31,7,FALSE),"-99")</f>
        <v>-99</v>
      </c>
      <c r="R7" s="57" t="str">
        <f>IF(ISTEXT(HLOOKUP('Pre Cal'!C8,Diagnostics!B1:P31,7,FALSE)),HLOOKUP('Pre Cal'!C8,Diagnostics!B1:P31,7,FALSE),"-99")</f>
        <v>-99</v>
      </c>
      <c r="S7" s="1">
        <v>1</v>
      </c>
    </row>
    <row r="8" spans="1:19" ht="12.75" customHeight="1" x14ac:dyDescent="0.25">
      <c r="C8" s="72" t="s">
        <v>139</v>
      </c>
      <c r="E8" s="72" t="s">
        <v>2</v>
      </c>
      <c r="F8" s="72"/>
      <c r="G8" s="85"/>
      <c r="H8" s="72"/>
      <c r="I8" s="85"/>
      <c r="J8" s="72"/>
      <c r="K8" s="66"/>
      <c r="L8" s="72"/>
      <c r="M8" s="71"/>
      <c r="N8" s="72"/>
      <c r="O8" s="72" t="s">
        <v>142</v>
      </c>
      <c r="P8" s="72"/>
      <c r="Q8" s="57" t="str">
        <f>IF(ISTEXT(HLOOKUP('Pre Cal'!B8,Diagnostics!A1:O31,8,FALSE)),HLOOKUP('Pre Cal'!B8,Diagnostics!A1:O31,8,FALSE),"-99")</f>
        <v>-99</v>
      </c>
      <c r="R8" s="57" t="str">
        <f>IF(ISTEXT(HLOOKUP('Pre Cal'!C8,Diagnostics!B1:P31,8,FALSE)),HLOOKUP('Pre Cal'!C8,Diagnostics!B1:P31,8,FALSE),"-99")</f>
        <v>-99</v>
      </c>
      <c r="S8" s="1">
        <v>1</v>
      </c>
    </row>
    <row r="9" spans="1:19" ht="12.75" customHeight="1" x14ac:dyDescent="0.25">
      <c r="A9" s="101" t="s">
        <v>413</v>
      </c>
      <c r="C9" s="72" t="s">
        <v>2</v>
      </c>
      <c r="E9" s="72" t="s">
        <v>141</v>
      </c>
      <c r="G9" s="72" t="s">
        <v>142</v>
      </c>
      <c r="H9" s="72"/>
      <c r="I9" s="72" t="s">
        <v>142</v>
      </c>
      <c r="J9" s="72"/>
      <c r="K9" s="72" t="s">
        <v>142</v>
      </c>
      <c r="L9" s="72"/>
      <c r="M9" s="72" t="s">
        <v>142</v>
      </c>
      <c r="N9" s="72"/>
      <c r="O9" s="72" t="s">
        <v>144</v>
      </c>
      <c r="P9" s="72"/>
      <c r="Q9" s="57" t="str">
        <f>IF(ISTEXT(HLOOKUP('Pre Cal'!B8,Diagnostics!A1:O31,9,FALSE)),HLOOKUP('Pre Cal'!B8,Diagnostics!A1:O31,9,FALSE),"-99")</f>
        <v>-99</v>
      </c>
      <c r="R9" s="57" t="str">
        <f>IF(ISTEXT(HLOOKUP('Pre Cal'!C8,Diagnostics!B1:P31,9,FALSE)),HLOOKUP('Pre Cal'!C8,Diagnostics!B1:P31,9,FALSE),"-99")</f>
        <v>-99</v>
      </c>
      <c r="S9" s="1">
        <v>1</v>
      </c>
    </row>
    <row r="10" spans="1:19" ht="12.75" customHeight="1" x14ac:dyDescent="0.25">
      <c r="A10" s="71" t="s">
        <v>29</v>
      </c>
      <c r="B10" s="71" t="s">
        <v>143</v>
      </c>
      <c r="C10" s="72" t="s">
        <v>141</v>
      </c>
      <c r="F10" s="72"/>
      <c r="G10" s="72" t="s">
        <v>144</v>
      </c>
      <c r="I10" s="72" t="s">
        <v>144</v>
      </c>
      <c r="J10" s="66"/>
      <c r="K10" s="72" t="s">
        <v>144</v>
      </c>
      <c r="M10" s="72" t="s">
        <v>144</v>
      </c>
      <c r="Q10" s="57" t="str">
        <f>IF(ISTEXT(HLOOKUP('Pre Cal'!B8,Diagnostics!A1:O31,10,FALSE)),HLOOKUP('Pre Cal'!B8,Diagnostics!A1:O31,10,FALSE),"-99")</f>
        <v>-99</v>
      </c>
      <c r="R10" s="57" t="str">
        <f>IF(ISTEXT(HLOOKUP('Pre Cal'!C8,Diagnostics!B1:P31,10,FALSE)),HLOOKUP('Pre Cal'!C8,Diagnostics!B1:P31,10,FALSE),"-99")</f>
        <v>-99</v>
      </c>
      <c r="S10" s="1">
        <v>1</v>
      </c>
    </row>
    <row r="11" spans="1:19" ht="12.75" customHeight="1" x14ac:dyDescent="0.25">
      <c r="A11" s="71" t="s">
        <v>30</v>
      </c>
      <c r="B11" s="71" t="s">
        <v>145</v>
      </c>
      <c r="E11" s="72" t="s">
        <v>146</v>
      </c>
      <c r="F11" s="72"/>
      <c r="G11" s="85"/>
      <c r="I11" s="85" t="s">
        <v>149</v>
      </c>
      <c r="J11" s="66"/>
      <c r="L11" s="71"/>
      <c r="M11" s="71"/>
      <c r="N11" s="66"/>
      <c r="O11" s="197" t="s">
        <v>853</v>
      </c>
      <c r="P11" s="66"/>
      <c r="Q11" s="57" t="str">
        <f>IF(ISTEXT(HLOOKUP('Pre Cal'!B8,Diagnostics!A1:O31,11,FALSE)),HLOOKUP('Pre Cal'!B8,Diagnostics!A1:O31,11,FALSE),"-99")</f>
        <v>-99</v>
      </c>
      <c r="R11" s="57" t="str">
        <f>IF(ISTEXT(HLOOKUP('Pre Cal'!C8,Diagnostics!B1:P31,11,FALSE)),HLOOKUP('Pre Cal'!C8,Diagnostics!B1:P31,11,FALSE),"-99")</f>
        <v>-99</v>
      </c>
      <c r="S11" s="1">
        <v>1</v>
      </c>
    </row>
    <row r="12" spans="1:19" ht="12.75" customHeight="1" x14ac:dyDescent="0.25">
      <c r="A12" s="71" t="s">
        <v>147</v>
      </c>
      <c r="C12" s="72" t="s">
        <v>146</v>
      </c>
      <c r="E12" s="72" t="s">
        <v>148</v>
      </c>
      <c r="G12" s="85" t="s">
        <v>149</v>
      </c>
      <c r="I12" s="85" t="s">
        <v>153</v>
      </c>
      <c r="J12" s="66"/>
      <c r="K12" s="71" t="s">
        <v>150</v>
      </c>
      <c r="L12" s="71"/>
      <c r="M12" s="85" t="s">
        <v>151</v>
      </c>
      <c r="N12" s="66"/>
      <c r="O12" s="217" t="s">
        <v>854</v>
      </c>
      <c r="P12" s="66"/>
      <c r="Q12" s="57" t="str">
        <f>IF(ISTEXT(HLOOKUP('Pre Cal'!B8,Diagnostics!A1:O31,12,FALSE)),HLOOKUP('Pre Cal'!B8,Diagnostics!A1:O31,12,FALSE),"-99")</f>
        <v>-99</v>
      </c>
      <c r="R12" s="57" t="str">
        <f>IF(ISTEXT(HLOOKUP('Pre Cal'!C8,Diagnostics!B1:P31,12,FALSE)),HLOOKUP('Pre Cal'!C8,Diagnostics!B1:P31,12,FALSE),"-99")</f>
        <v>-99</v>
      </c>
      <c r="S12" s="1">
        <v>1</v>
      </c>
    </row>
    <row r="13" spans="1:19" ht="12.75" customHeight="1" x14ac:dyDescent="0.25">
      <c r="A13" s="71" t="s">
        <v>152</v>
      </c>
      <c r="C13" s="72" t="s">
        <v>148</v>
      </c>
      <c r="F13" s="72"/>
      <c r="G13" s="85" t="s">
        <v>153</v>
      </c>
      <c r="I13" s="85" t="s">
        <v>158</v>
      </c>
      <c r="J13" s="66"/>
      <c r="K13" s="71" t="s">
        <v>154</v>
      </c>
      <c r="L13" s="71"/>
      <c r="M13" s="85" t="s">
        <v>155</v>
      </c>
      <c r="N13" s="66"/>
      <c r="O13" s="217" t="s">
        <v>855</v>
      </c>
      <c r="P13" s="66"/>
      <c r="Q13" s="57" t="str">
        <f>IF(ISTEXT(HLOOKUP('Pre Cal'!B8,Diagnostics!A1:O31,13,FALSE)),HLOOKUP('Pre Cal'!B8,Diagnostics!A1:O31,13,FALSE),"-99")</f>
        <v>-99</v>
      </c>
      <c r="R13" s="57" t="str">
        <f>IF(ISTEXT(HLOOKUP('Pre Cal'!C8,Diagnostics!B1:P31,13,FALSE)),HLOOKUP('Pre Cal'!C8,Diagnostics!B1:P31,13,FALSE),"-99")</f>
        <v>-99</v>
      </c>
      <c r="S13" s="1">
        <v>1</v>
      </c>
    </row>
    <row r="14" spans="1:19" ht="12.75" customHeight="1" x14ac:dyDescent="0.25">
      <c r="A14" s="71" t="s">
        <v>31</v>
      </c>
      <c r="B14" s="71" t="s">
        <v>156</v>
      </c>
      <c r="E14" s="72" t="s">
        <v>157</v>
      </c>
      <c r="F14" s="72"/>
      <c r="G14" s="85" t="s">
        <v>158</v>
      </c>
      <c r="I14" s="71" t="s">
        <v>165</v>
      </c>
      <c r="K14" s="71" t="s">
        <v>159</v>
      </c>
      <c r="L14" s="71"/>
      <c r="M14" s="85" t="s">
        <v>160</v>
      </c>
      <c r="N14" s="66"/>
      <c r="O14" s="217" t="s">
        <v>856</v>
      </c>
      <c r="P14" s="66"/>
      <c r="Q14" s="57" t="str">
        <f>IF(ISTEXT(HLOOKUP('Pre Cal'!B8,Diagnostics!A1:O31,14,FALSE)),HLOOKUP('Pre Cal'!B8,Diagnostics!A1:O31,14,FALSE),"-99")</f>
        <v>-99</v>
      </c>
      <c r="R14" s="57" t="str">
        <f>IF(ISTEXT(HLOOKUP('Pre Cal'!C8,Diagnostics!B1:P31,14,FALSE)),HLOOKUP('Pre Cal'!C8,Diagnostics!B1:P31,14,FALSE),"-99")</f>
        <v>-99</v>
      </c>
      <c r="S14" s="1">
        <v>1</v>
      </c>
    </row>
    <row r="15" spans="1:19" ht="12.75" customHeight="1" x14ac:dyDescent="0.25">
      <c r="A15" s="71" t="s">
        <v>32</v>
      </c>
      <c r="B15" s="71" t="s">
        <v>161</v>
      </c>
      <c r="C15" s="72" t="s">
        <v>162</v>
      </c>
      <c r="E15" s="72" t="s">
        <v>163</v>
      </c>
      <c r="G15" s="85" t="s">
        <v>164</v>
      </c>
      <c r="I15" s="71" t="s">
        <v>170</v>
      </c>
      <c r="K15" s="71" t="s">
        <v>166</v>
      </c>
      <c r="L15" s="71"/>
      <c r="M15" s="85" t="s">
        <v>100</v>
      </c>
      <c r="N15" s="66"/>
      <c r="O15" s="217" t="s">
        <v>857</v>
      </c>
      <c r="P15" s="66"/>
      <c r="Q15" s="57" t="str">
        <f>IF(ISTEXT(HLOOKUP('Pre Cal'!B8,Diagnostics!A1:O31,15,FALSE)),HLOOKUP('Pre Cal'!B8,Diagnostics!A1:O31,15,FALSE),"-99")</f>
        <v>-99</v>
      </c>
      <c r="R15" s="57" t="str">
        <f>IF(ISTEXT(HLOOKUP('Pre Cal'!C8,Diagnostics!B1:P31,15,FALSE)),HLOOKUP('Pre Cal'!C8,Diagnostics!B1:P31,15,FALSE),"-99")</f>
        <v>-99</v>
      </c>
      <c r="S15" s="1">
        <v>1</v>
      </c>
    </row>
    <row r="16" spans="1:19" ht="12.75" customHeight="1" x14ac:dyDescent="0.25">
      <c r="A16" s="71" t="s">
        <v>33</v>
      </c>
      <c r="B16" s="71" t="s">
        <v>167</v>
      </c>
      <c r="C16" s="72" t="s">
        <v>168</v>
      </c>
      <c r="G16" s="85" t="s">
        <v>169</v>
      </c>
      <c r="I16" s="71" t="s">
        <v>174</v>
      </c>
      <c r="K16" s="71" t="s">
        <v>171</v>
      </c>
      <c r="L16" s="71"/>
      <c r="M16" s="85" t="s">
        <v>172</v>
      </c>
      <c r="N16" s="66"/>
      <c r="O16" s="197" t="s">
        <v>858</v>
      </c>
      <c r="P16" s="66"/>
      <c r="Q16" s="57" t="str">
        <f>IF(ISTEXT(HLOOKUP('Pre Cal'!B8,Diagnostics!A1:O31,16,FALSE)),HLOOKUP('Pre Cal'!B8,Diagnostics!A1:O31,16,FALSE),"-99")</f>
        <v>-99</v>
      </c>
      <c r="R16" s="57" t="str">
        <f>IF(ISTEXT(HLOOKUP('Pre Cal'!C8,Diagnostics!B1:P31,16,FALSE)),HLOOKUP('Pre Cal'!C8,Diagnostics!B1:P31,16,FALSE),"-99")</f>
        <v>-99</v>
      </c>
      <c r="S16" s="1">
        <v>1</v>
      </c>
    </row>
    <row r="17" spans="1:19" ht="12.75" customHeight="1" x14ac:dyDescent="0.25">
      <c r="A17" s="71" t="s">
        <v>34</v>
      </c>
      <c r="C17" s="72" t="s">
        <v>157</v>
      </c>
      <c r="G17" s="85" t="s">
        <v>173</v>
      </c>
      <c r="I17" s="71" t="s">
        <v>179</v>
      </c>
      <c r="K17" s="71" t="s">
        <v>175</v>
      </c>
      <c r="L17" s="71"/>
      <c r="M17" s="85" t="s">
        <v>176</v>
      </c>
      <c r="N17" s="66"/>
      <c r="O17" s="197" t="s">
        <v>859</v>
      </c>
      <c r="P17" s="66"/>
      <c r="Q17" s="57" t="str">
        <f>IF(ISTEXT(HLOOKUP('Pre Cal'!B8,Diagnostics!A1:O31,17,FALSE)),HLOOKUP('Pre Cal'!B8,Diagnostics!A1:O31,17,FALSE),"-99")</f>
        <v>-99</v>
      </c>
      <c r="R17" s="57" t="str">
        <f>IF(ISTEXT(HLOOKUP('Pre Cal'!C8,Diagnostics!B1:P31,17,FALSE)),HLOOKUP('Pre Cal'!C8,Diagnostics!B1:P31,17,FALSE),"-99")</f>
        <v>-99</v>
      </c>
      <c r="S17" s="1">
        <v>1</v>
      </c>
    </row>
    <row r="18" spans="1:19" ht="12.75" customHeight="1" x14ac:dyDescent="0.25">
      <c r="A18" s="71" t="s">
        <v>35</v>
      </c>
      <c r="C18" s="72" t="s">
        <v>177</v>
      </c>
      <c r="G18" s="85" t="s">
        <v>178</v>
      </c>
      <c r="I18" s="71" t="s">
        <v>184</v>
      </c>
      <c r="K18" s="71" t="s">
        <v>180</v>
      </c>
      <c r="L18" s="71"/>
      <c r="M18" s="85" t="s">
        <v>181</v>
      </c>
      <c r="N18" s="66"/>
      <c r="O18" s="197" t="s">
        <v>860</v>
      </c>
      <c r="P18" s="66"/>
      <c r="Q18" s="57" t="str">
        <f>IF(ISTEXT(HLOOKUP('Pre Cal'!B8,Diagnostics!A1:O31,18,FALSE)),HLOOKUP('Pre Cal'!B8,Diagnostics!A1:O31,18,FALSE),"-99")</f>
        <v>-99</v>
      </c>
      <c r="R18" s="57" t="str">
        <f>IF(ISTEXT(HLOOKUP('Pre Cal'!C8,Diagnostics!B1:P31,18,FALSE)),HLOOKUP('Pre Cal'!C8,Diagnostics!B1:P31,18,FALSE),"-99")</f>
        <v>-99</v>
      </c>
      <c r="S18" s="1">
        <v>1</v>
      </c>
    </row>
    <row r="19" spans="1:19" ht="12.75" customHeight="1" x14ac:dyDescent="0.25">
      <c r="A19" s="71" t="s">
        <v>36</v>
      </c>
      <c r="B19" s="71" t="s">
        <v>182</v>
      </c>
      <c r="C19" s="72" t="s">
        <v>183</v>
      </c>
      <c r="G19" s="85" t="s">
        <v>100</v>
      </c>
      <c r="I19" s="71" t="s">
        <v>190</v>
      </c>
      <c r="K19" s="71" t="s">
        <v>185</v>
      </c>
      <c r="L19" s="71"/>
      <c r="M19" s="85" t="s">
        <v>186</v>
      </c>
      <c r="N19" s="66"/>
      <c r="O19" s="197" t="s">
        <v>861</v>
      </c>
      <c r="P19" s="66"/>
      <c r="Q19" s="57" t="str">
        <f>IF(ISTEXT(HLOOKUP('Pre Cal'!B8,Diagnostics!A1:O31,19,FALSE)),HLOOKUP('Pre Cal'!B8,Diagnostics!A1:O31,19,FALSE),"-99")</f>
        <v>-99</v>
      </c>
      <c r="R19" s="57" t="str">
        <f>IF(ISTEXT(HLOOKUP('Pre Cal'!C8,Diagnostics!B1:P31,19,FALSE)),HLOOKUP('Pre Cal'!C8,Diagnostics!B1:P31,19,FALSE),"-99")</f>
        <v>-99</v>
      </c>
      <c r="S19" s="1">
        <v>1</v>
      </c>
    </row>
    <row r="20" spans="1:19" ht="12.75" customHeight="1" x14ac:dyDescent="0.25">
      <c r="A20" s="71" t="s">
        <v>187</v>
      </c>
      <c r="B20" s="71" t="s">
        <v>188</v>
      </c>
      <c r="C20" s="72" t="s">
        <v>163</v>
      </c>
      <c r="G20" s="85" t="s">
        <v>189</v>
      </c>
      <c r="I20" s="85" t="s">
        <v>196</v>
      </c>
      <c r="J20" s="66"/>
      <c r="K20" s="71" t="s">
        <v>191</v>
      </c>
      <c r="L20" s="71"/>
      <c r="M20" s="85" t="s">
        <v>192</v>
      </c>
      <c r="N20" s="66"/>
      <c r="O20" s="197" t="s">
        <v>862</v>
      </c>
      <c r="P20" s="66"/>
      <c r="Q20" s="57" t="str">
        <f>IF(ISTEXT(HLOOKUP('Pre Cal'!B8,Diagnostics!A1:O31,20,FALSE)),HLOOKUP('Pre Cal'!B8,Diagnostics!A1:O31,20,FALSE),"-99")</f>
        <v>-99</v>
      </c>
      <c r="R20" s="57" t="str">
        <f>IF(ISTEXT(HLOOKUP('Pre Cal'!C8,Diagnostics!B1:P31,20,FALSE)),HLOOKUP('Pre Cal'!C8,Diagnostics!B1:P31,20,FALSE),"-99")</f>
        <v>-99</v>
      </c>
      <c r="S20" s="1">
        <v>1</v>
      </c>
    </row>
    <row r="21" spans="1:19" ht="12.75" customHeight="1" x14ac:dyDescent="0.25">
      <c r="A21" s="71" t="s">
        <v>37</v>
      </c>
      <c r="B21" s="71" t="s">
        <v>193</v>
      </c>
      <c r="C21" s="72" t="s">
        <v>194</v>
      </c>
      <c r="G21" s="85" t="s">
        <v>195</v>
      </c>
      <c r="I21" s="71" t="s">
        <v>201</v>
      </c>
      <c r="K21" s="71" t="s">
        <v>197</v>
      </c>
      <c r="M21" s="85" t="s">
        <v>198</v>
      </c>
      <c r="N21" s="66"/>
      <c r="O21" s="197" t="s">
        <v>863</v>
      </c>
      <c r="P21" s="66"/>
      <c r="Q21" s="57" t="str">
        <f>IF(ISTEXT(HLOOKUP('Pre Cal'!B8,Diagnostics!A1:O31,21,FALSE)),HLOOKUP('Pre Cal'!B8,Diagnostics!A1:O31,21,FALSE),"-99")</f>
        <v>-99</v>
      </c>
      <c r="R21" s="57" t="str">
        <f>IF(ISTEXT(HLOOKUP('Pre Cal'!C8,Diagnostics!B1:P31,21,FALSE)),HLOOKUP('Pre Cal'!C8,Diagnostics!B1:P31,21,FALSE),"-99")</f>
        <v>-99</v>
      </c>
      <c r="S21" s="1">
        <v>1</v>
      </c>
    </row>
    <row r="22" spans="1:19" ht="12.75" customHeight="1" x14ac:dyDescent="0.25">
      <c r="A22" s="71" t="s">
        <v>38</v>
      </c>
      <c r="B22" s="71" t="s">
        <v>199</v>
      </c>
      <c r="C22" s="72" t="s">
        <v>200</v>
      </c>
      <c r="I22" s="71" t="s">
        <v>204</v>
      </c>
      <c r="M22" s="85" t="s">
        <v>202</v>
      </c>
      <c r="N22" s="66"/>
      <c r="O22" s="197" t="s">
        <v>864</v>
      </c>
      <c r="P22" s="66"/>
      <c r="Q22" s="57" t="str">
        <f>IF(ISTEXT(HLOOKUP('Pre Cal'!B8,Diagnostics!A1:O31,22,FALSE)),HLOOKUP('Pre Cal'!B8,Diagnostics!A1:O31,22,FALSE),"-99")</f>
        <v>-99</v>
      </c>
      <c r="R22" s="57" t="str">
        <f>IF(ISTEXT(HLOOKUP('Pre Cal'!C8,Diagnostics!B1:P31,22,FALSE)),HLOOKUP('Pre Cal'!C8,Diagnostics!B1:P31,22,FALSE),"-99")</f>
        <v>-99</v>
      </c>
      <c r="S22" s="1">
        <v>1</v>
      </c>
    </row>
    <row r="23" spans="1:19" ht="12.75" customHeight="1" x14ac:dyDescent="0.25">
      <c r="A23" s="71" t="s">
        <v>39</v>
      </c>
      <c r="B23" s="71" t="s">
        <v>203</v>
      </c>
      <c r="C23" s="70"/>
      <c r="D23" s="70"/>
      <c r="I23" s="102" t="s">
        <v>208</v>
      </c>
      <c r="J23" s="73"/>
      <c r="M23" s="85" t="s">
        <v>205</v>
      </c>
      <c r="N23" s="66"/>
      <c r="O23" s="197" t="s">
        <v>191</v>
      </c>
      <c r="P23" s="66"/>
      <c r="Q23" s="57" t="str">
        <f>IF(ISTEXT(HLOOKUP('Pre Cal'!B8,Diagnostics!A1:O31,23,FALSE)),HLOOKUP('Pre Cal'!B8,Diagnostics!A1:O31,23,FALSE),"-99")</f>
        <v>-99</v>
      </c>
      <c r="R23" s="57" t="str">
        <f>IF(ISTEXT(HLOOKUP('Pre Cal'!C8,Diagnostics!B1:P31,23,FALSE)),HLOOKUP('Pre Cal'!C8,Diagnostics!B1:P31,23,FALSE),"-99")</f>
        <v>-99</v>
      </c>
      <c r="S23" s="1">
        <v>1</v>
      </c>
    </row>
    <row r="24" spans="1:19" ht="12.75" customHeight="1" x14ac:dyDescent="0.25">
      <c r="A24" s="71" t="s">
        <v>206</v>
      </c>
      <c r="B24" s="71" t="s">
        <v>207</v>
      </c>
      <c r="I24" s="102" t="s">
        <v>211</v>
      </c>
      <c r="J24" s="73"/>
      <c r="M24" s="85" t="s">
        <v>209</v>
      </c>
      <c r="O24" s="71" t="s">
        <v>865</v>
      </c>
      <c r="Q24" s="57" t="str">
        <f>IF(ISTEXT(HLOOKUP('Pre Cal'!B8,Diagnostics!A1:O31,24,FALSE)),HLOOKUP('Pre Cal'!B8,Diagnostics!A1:O31,24,FALSE),"-99")</f>
        <v>-99</v>
      </c>
      <c r="R24" s="57" t="str">
        <f>IF(ISTEXT(HLOOKUP('Pre Cal'!C8,Diagnostics!B1:P31,24,FALSE)),HLOOKUP('Pre Cal'!C8,Diagnostics!B1:P31,24,FALSE),"-99")</f>
        <v>-99</v>
      </c>
      <c r="S24" s="1">
        <v>1</v>
      </c>
    </row>
    <row r="25" spans="1:19" ht="12.75" customHeight="1" x14ac:dyDescent="0.25">
      <c r="A25" s="71" t="s">
        <v>40</v>
      </c>
      <c r="B25" s="71" t="s">
        <v>210</v>
      </c>
      <c r="I25" s="102" t="s">
        <v>214</v>
      </c>
      <c r="J25" s="73"/>
      <c r="O25" s="71" t="s">
        <v>866</v>
      </c>
      <c r="Q25" s="57" t="str">
        <f>IF(ISTEXT(HLOOKUP('Pre Cal'!B8,Diagnostics!A1:O31,25,FALSE)),HLOOKUP('Pre Cal'!B8,Diagnostics!A1:O31,25,FALSE),"-99")</f>
        <v>-99</v>
      </c>
      <c r="R25" s="57" t="str">
        <f>IF(ISTEXT(HLOOKUP('Pre Cal'!C8,Diagnostics!B1:P31,25,FALSE)),HLOOKUP('Pre Cal'!C8,Diagnostics!B1:P31,25,FALSE),"-99")</f>
        <v>-99</v>
      </c>
      <c r="S25" s="1">
        <v>1</v>
      </c>
    </row>
    <row r="26" spans="1:19" ht="12.75" customHeight="1" x14ac:dyDescent="0.25">
      <c r="A26" s="71" t="s">
        <v>212</v>
      </c>
      <c r="B26" s="71" t="s">
        <v>213</v>
      </c>
      <c r="I26" s="85" t="s">
        <v>164</v>
      </c>
      <c r="J26" s="66"/>
      <c r="O26" s="71" t="s">
        <v>868</v>
      </c>
      <c r="Q26" s="57" t="str">
        <f>IF(ISTEXT(HLOOKUP('Pre Cal'!B8,Diagnostics!A1:O31,26,FALSE)),HLOOKUP('Pre Cal'!B8,Diagnostics!A1:O31,26,FALSE),"-99")</f>
        <v>-99</v>
      </c>
      <c r="R26" s="57" t="str">
        <f>IF(ISTEXT(HLOOKUP('Pre Cal'!C8,Diagnostics!B1:P31,26,FALSE)),HLOOKUP('Pre Cal'!C8,Diagnostics!B1:P31,26,FALSE),"-99")</f>
        <v>-99</v>
      </c>
      <c r="S26" s="1">
        <v>1</v>
      </c>
    </row>
    <row r="27" spans="1:19" ht="12.75" customHeight="1" x14ac:dyDescent="0.25">
      <c r="A27" s="71" t="s">
        <v>215</v>
      </c>
      <c r="B27" s="71" t="s">
        <v>216</v>
      </c>
      <c r="I27" s="85" t="s">
        <v>169</v>
      </c>
      <c r="J27" s="66"/>
      <c r="O27" s="71" t="s">
        <v>867</v>
      </c>
      <c r="Q27" s="57" t="str">
        <f>IF(ISTEXT(HLOOKUP('Pre Cal'!B8,Diagnostics!A1:O31,27,FALSE)),HLOOKUP('Pre Cal'!B8,Diagnostics!A1:O31,27,FALSE),"-99")</f>
        <v>-99</v>
      </c>
      <c r="R27" s="57" t="str">
        <f>IF(ISTEXT(HLOOKUP('Pre Cal'!C8,Diagnostics!B1:P31,27,FALSE)),HLOOKUP('Pre Cal'!C8,Diagnostics!B1:P31,27,FALSE),"-99")</f>
        <v>-99</v>
      </c>
      <c r="S27" s="1">
        <v>1</v>
      </c>
    </row>
    <row r="28" spans="1:19" ht="12.75" customHeight="1" x14ac:dyDescent="0.25">
      <c r="A28" s="71" t="s">
        <v>217</v>
      </c>
      <c r="B28" s="71"/>
      <c r="I28" s="85" t="s">
        <v>173</v>
      </c>
      <c r="J28" s="66"/>
      <c r="O28" s="71" t="s">
        <v>869</v>
      </c>
      <c r="Q28" s="57" t="str">
        <f>IF(ISTEXT(HLOOKUP('Pre Cal'!B8,Diagnostics!A1:O31,28,FALSE)),HLOOKUP('Pre Cal'!B8,Diagnostics!A1:O31,28,FALSE),"-99")</f>
        <v>-99</v>
      </c>
      <c r="R28" s="57" t="str">
        <f>IF(ISTEXT(HLOOKUP('Pre Cal'!C8,Diagnostics!B1:P31,28,FALSE)),HLOOKUP('Pre Cal'!C8,Diagnostics!B1:P31,28,FALSE),"-99")</f>
        <v>-99</v>
      </c>
      <c r="S28" s="1">
        <v>1</v>
      </c>
    </row>
    <row r="29" spans="1:19" ht="12.75" customHeight="1" x14ac:dyDescent="0.25">
      <c r="A29" s="71" t="s">
        <v>218</v>
      </c>
      <c r="B29" s="71"/>
      <c r="I29" s="85" t="s">
        <v>178</v>
      </c>
      <c r="J29" s="66"/>
      <c r="O29" s="71" t="s">
        <v>874</v>
      </c>
      <c r="Q29" s="57" t="str">
        <f>IF(ISTEXT(HLOOKUP('Pre Cal'!B8,Diagnostics!A1:O31,29,FALSE)),HLOOKUP('Pre Cal'!B8,Diagnostics!A1:O31,29,FALSE),"-99")</f>
        <v>-99</v>
      </c>
      <c r="R29" s="57" t="str">
        <f>IF(ISTEXT(HLOOKUP('Pre Cal'!C8,Diagnostics!B1:P31,29,FALSE)),HLOOKUP('Pre Cal'!C8,Diagnostics!B1:P31,29,FALSE),"-99")</f>
        <v>-99</v>
      </c>
      <c r="S29" s="1">
        <v>1</v>
      </c>
    </row>
    <row r="30" spans="1:19" ht="12.75" customHeight="1" x14ac:dyDescent="0.25">
      <c r="A30" s="71" t="s">
        <v>219</v>
      </c>
      <c r="B30" s="71"/>
      <c r="I30" s="85" t="s">
        <v>100</v>
      </c>
      <c r="J30" s="66"/>
      <c r="O30" s="71" t="s">
        <v>851</v>
      </c>
      <c r="Q30" s="57" t="str">
        <f>IF(ISTEXT(HLOOKUP('Pre Cal'!B8,Diagnostics!A1:O31,30,FALSE)),HLOOKUP('Pre Cal'!B8,Diagnostics!A1:O31,30,FALSE),"-99")</f>
        <v>-99</v>
      </c>
      <c r="R30" s="57" t="str">
        <f>IF(ISTEXT(HLOOKUP('Pre Cal'!C8,Diagnostics!B1:P31,30,FALSE)),HLOOKUP('Pre Cal'!C8,Diagnostics!B1:P31,30,FALSE),"-99")</f>
        <v>-99</v>
      </c>
      <c r="S30" s="1">
        <v>1</v>
      </c>
    </row>
    <row r="31" spans="1:19" ht="12.75" customHeight="1" x14ac:dyDescent="0.25">
      <c r="A31" s="71" t="s">
        <v>220</v>
      </c>
      <c r="B31" s="71"/>
      <c r="I31" s="103" t="s">
        <v>189</v>
      </c>
      <c r="J31" s="66"/>
      <c r="O31" s="71" t="s">
        <v>870</v>
      </c>
      <c r="Q31" s="57" t="str">
        <f>IF(ISTEXT(HLOOKUP('Pre Cal'!B8,Diagnostics!A1:O31,31,FALSE)),HLOOKUP('Pre Cal'!B8,Diagnostics!A1:O31,31,FALSE),"-99")</f>
        <v>-99</v>
      </c>
      <c r="R31" s="57" t="str">
        <f>IF(ISTEXT(HLOOKUP('Pre Cal'!C8,Diagnostics!B1:P31,31,FALSE)),HLOOKUP('Pre Cal'!C8,Diagnostics!B1:P31,31,FALSE),"-99")</f>
        <v>-99</v>
      </c>
      <c r="S31" s="1">
        <v>1</v>
      </c>
    </row>
    <row r="32" spans="1:19" s="77" customFormat="1" ht="12.75" customHeight="1" x14ac:dyDescent="0.25">
      <c r="A32" s="74"/>
      <c r="B32" s="74"/>
      <c r="C32" s="75"/>
      <c r="D32" s="75"/>
      <c r="E32" s="76"/>
      <c r="F32" s="76"/>
      <c r="G32" s="76"/>
      <c r="H32" s="76"/>
      <c r="J32" s="74"/>
      <c r="K32" s="74"/>
      <c r="L32" s="74"/>
      <c r="M32" s="74"/>
      <c r="N32" s="74"/>
      <c r="O32" s="74"/>
      <c r="P32" s="74"/>
      <c r="Q32" s="74"/>
      <c r="R32" s="74"/>
    </row>
    <row r="33" spans="1:19" ht="12.75" customHeight="1" x14ac:dyDescent="0.3">
      <c r="A33" s="64" t="s">
        <v>71</v>
      </c>
      <c r="B33" s="65" t="s">
        <v>122</v>
      </c>
      <c r="C33" s="21" t="s">
        <v>74</v>
      </c>
      <c r="D33" s="21" t="s">
        <v>123</v>
      </c>
      <c r="E33" s="21" t="s">
        <v>75</v>
      </c>
      <c r="F33" s="21" t="s">
        <v>124</v>
      </c>
      <c r="G33" s="21" t="s">
        <v>77</v>
      </c>
      <c r="H33" s="21" t="s">
        <v>125</v>
      </c>
      <c r="I33" s="21" t="s">
        <v>78</v>
      </c>
      <c r="J33" s="21" t="s">
        <v>126</v>
      </c>
      <c r="K33" s="66" t="s">
        <v>79</v>
      </c>
      <c r="L33" s="67" t="s">
        <v>127</v>
      </c>
      <c r="M33" s="21" t="s">
        <v>80</v>
      </c>
      <c r="N33" s="21" t="s">
        <v>128</v>
      </c>
      <c r="O33" s="215" t="s">
        <v>846</v>
      </c>
      <c r="P33" s="215" t="s">
        <v>847</v>
      </c>
      <c r="Q33" s="57" t="str">
        <f>IF(ISTEXT(HLOOKUP('Pre Cal'!B40,A33:M63,1,FALSE)),HLOOKUP('Pre Cal'!B40,A33:M63,1,FALSE),"")</f>
        <v/>
      </c>
    </row>
    <row r="34" spans="1:19" ht="12.75" customHeight="1" x14ac:dyDescent="0.3">
      <c r="A34" s="68" t="s">
        <v>17</v>
      </c>
      <c r="B34" s="69"/>
      <c r="C34" s="70" t="s">
        <v>17</v>
      </c>
      <c r="D34" s="70"/>
      <c r="E34" s="66" t="s">
        <v>17</v>
      </c>
      <c r="G34" s="66" t="s">
        <v>17</v>
      </c>
      <c r="I34" s="66" t="s">
        <v>17</v>
      </c>
      <c r="J34" s="66"/>
      <c r="K34" s="57" t="s">
        <v>17</v>
      </c>
      <c r="M34" s="66" t="s">
        <v>17</v>
      </c>
      <c r="N34" s="66"/>
      <c r="O34" s="191" t="s">
        <v>17</v>
      </c>
      <c r="P34" s="66"/>
      <c r="Q34" s="57" t="str">
        <f>IF(ISTEXT(HLOOKUP('Pre Cal'!H8,Diagnostics!A33:M60,2,FALSE)),HLOOKUP('Pre Cal'!H8,Diagnostics!A33:M60,2,FALSE),"")</f>
        <v/>
      </c>
    </row>
    <row r="35" spans="1:19" ht="12.75" customHeight="1" x14ac:dyDescent="0.25">
      <c r="A35" s="71" t="s">
        <v>129</v>
      </c>
      <c r="B35" s="71" t="s">
        <v>130</v>
      </c>
      <c r="C35" s="72" t="s">
        <v>129</v>
      </c>
      <c r="E35" s="72" t="s">
        <v>129</v>
      </c>
      <c r="F35" s="72"/>
      <c r="G35" s="72" t="s">
        <v>129</v>
      </c>
      <c r="H35" s="72"/>
      <c r="I35" s="72" t="s">
        <v>129</v>
      </c>
      <c r="J35" s="72"/>
      <c r="K35" s="72" t="s">
        <v>129</v>
      </c>
      <c r="L35" s="72"/>
      <c r="M35" s="72" t="s">
        <v>129</v>
      </c>
      <c r="N35" s="72"/>
      <c r="O35" s="216" t="s">
        <v>129</v>
      </c>
      <c r="P35" s="72"/>
      <c r="Q35" s="57" t="str">
        <f>IF(ISTEXT(HLOOKUP('Pre Cal'!H8,Diagnostics!A33:O60,3,FALSE)),HLOOKUP('Pre Cal'!H8,Diagnostics!A33:O60,3,FALSE),"-99")</f>
        <v>-99</v>
      </c>
      <c r="R35" s="57" t="str">
        <f>IF(ISTEXT(HLOOKUP('Pre Cal'!I8,Diagnostics!B33:P60,3,FALSE)),HLOOKUP('Pre Cal'!I8,Diagnostics!B33:P60,3,FALSE),"-99")</f>
        <v>-99</v>
      </c>
      <c r="S35" s="1">
        <v>1</v>
      </c>
    </row>
    <row r="36" spans="1:19" ht="12.75" customHeight="1" x14ac:dyDescent="0.25">
      <c r="A36" s="71" t="s">
        <v>134</v>
      </c>
      <c r="B36" s="71" t="s">
        <v>140</v>
      </c>
      <c r="C36" s="72" t="s">
        <v>134</v>
      </c>
      <c r="E36" s="72" t="s">
        <v>134</v>
      </c>
      <c r="F36" s="72"/>
      <c r="G36" s="72" t="s">
        <v>134</v>
      </c>
      <c r="H36" s="72"/>
      <c r="I36" s="72" t="s">
        <v>134</v>
      </c>
      <c r="J36" s="72"/>
      <c r="K36" s="72" t="s">
        <v>134</v>
      </c>
      <c r="L36" s="72"/>
      <c r="M36" s="72" t="s">
        <v>134</v>
      </c>
      <c r="N36" s="72"/>
      <c r="O36" s="216" t="s">
        <v>134</v>
      </c>
      <c r="P36" s="72"/>
      <c r="Q36" s="57" t="str">
        <f>IF(ISTEXT(HLOOKUP('Pre Cal'!H8,Diagnostics!A33:O60,4,FALSE)),HLOOKUP('Pre Cal'!H8,Diagnostics!A33:O60,4,FALSE),"-99")</f>
        <v>-99</v>
      </c>
      <c r="R36" s="57" t="str">
        <f>IF(ISTEXT(HLOOKUP('Pre Cal'!I8,Diagnostics!B33:P60,4,FALSE)),HLOOKUP('Pre Cal'!I8,Diagnostics!B33:P60,4,FALSE),"-99")</f>
        <v>-99</v>
      </c>
      <c r="S36" s="1">
        <v>1</v>
      </c>
    </row>
    <row r="37" spans="1:19" ht="12.75" customHeight="1" x14ac:dyDescent="0.25">
      <c r="A37" s="71" t="s">
        <v>131</v>
      </c>
      <c r="B37" s="71" t="s">
        <v>132</v>
      </c>
      <c r="C37" s="72" t="s">
        <v>133</v>
      </c>
      <c r="I37" s="66"/>
      <c r="J37" s="66"/>
      <c r="Q37" s="57" t="str">
        <f>IF(ISTEXT(HLOOKUP('Pre Cal'!H8,Diagnostics!A33:O60,5,FALSE)),HLOOKUP('Pre Cal'!H8,Diagnostics!A33:O60,5,FALSE),"-99")</f>
        <v>-99</v>
      </c>
      <c r="R37" s="57" t="str">
        <f>IF(ISTEXT(HLOOKUP('Pre Cal'!I8,Diagnostics!B33:P60,5,FALSE)),HLOOKUP('Pre Cal'!I8,Diagnostics!B33:P60,5,FALSE),"-99")</f>
        <v>-99</v>
      </c>
      <c r="S37" s="1">
        <v>1</v>
      </c>
    </row>
    <row r="38" spans="1:19" ht="12.75" customHeight="1" x14ac:dyDescent="0.25">
      <c r="A38" s="71" t="s">
        <v>135</v>
      </c>
      <c r="B38" s="71" t="s">
        <v>136</v>
      </c>
      <c r="E38" s="85" t="s">
        <v>415</v>
      </c>
      <c r="F38" s="72"/>
      <c r="G38" s="85" t="s">
        <v>415</v>
      </c>
      <c r="H38" s="72"/>
      <c r="I38" s="85" t="s">
        <v>415</v>
      </c>
      <c r="J38" s="72"/>
      <c r="K38" s="85" t="s">
        <v>415</v>
      </c>
      <c r="L38" s="72"/>
      <c r="M38" s="85" t="s">
        <v>415</v>
      </c>
      <c r="N38" s="72"/>
      <c r="O38" s="85" t="s">
        <v>415</v>
      </c>
      <c r="P38" s="72"/>
      <c r="Q38" s="57" t="str">
        <f>IF(ISTEXT(HLOOKUP('Pre Cal'!H8,Diagnostics!A33:O60,6,FALSE)),HLOOKUP('Pre Cal'!H8,Diagnostics!A33:O60,6,FALSE),"-99")</f>
        <v>-99</v>
      </c>
      <c r="R38" s="57" t="str">
        <f>IF(ISTEXT(HLOOKUP('Pre Cal'!I8,Diagnostics!B33:P60,6,FALSE)),HLOOKUP('Pre Cal'!I8,Diagnostics!B33:P60,6,FALSE),"-99")</f>
        <v>-99</v>
      </c>
      <c r="S38" s="1">
        <v>1</v>
      </c>
    </row>
    <row r="39" spans="1:19" ht="12.75" customHeight="1" x14ac:dyDescent="0.25">
      <c r="A39" s="71" t="s">
        <v>137</v>
      </c>
      <c r="B39" s="71" t="s">
        <v>138</v>
      </c>
      <c r="C39" s="72" t="s">
        <v>415</v>
      </c>
      <c r="E39" s="72" t="s">
        <v>139</v>
      </c>
      <c r="F39" s="72"/>
      <c r="G39" s="72" t="s">
        <v>139</v>
      </c>
      <c r="I39" s="72" t="s">
        <v>139</v>
      </c>
      <c r="J39" s="66"/>
      <c r="K39" s="72" t="s">
        <v>139</v>
      </c>
      <c r="L39" s="66"/>
      <c r="M39" s="72" t="s">
        <v>139</v>
      </c>
      <c r="O39" s="72" t="s">
        <v>139</v>
      </c>
      <c r="Q39" s="57" t="str">
        <f>IF(ISTEXT(HLOOKUP('Pre Cal'!H8,Diagnostics!A33:O60,7,FALSE)),HLOOKUP('Pre Cal'!H8,Diagnostics!A33:O60,7,FALSE),"-99")</f>
        <v>-99</v>
      </c>
      <c r="R39" s="57" t="str">
        <f>IF(ISTEXT(HLOOKUP('Pre Cal'!I8,Diagnostics!B33:P60,7,FALSE)),HLOOKUP('Pre Cal'!I8,Diagnostics!B33:P60,7,FALSE),"-99")</f>
        <v>-99</v>
      </c>
      <c r="S39" s="1">
        <v>1</v>
      </c>
    </row>
    <row r="40" spans="1:19" ht="12.75" customHeight="1" x14ac:dyDescent="0.25">
      <c r="A40" s="101" t="s">
        <v>414</v>
      </c>
      <c r="C40" s="72" t="s">
        <v>139</v>
      </c>
      <c r="E40" s="72" t="s">
        <v>2</v>
      </c>
      <c r="F40" s="72"/>
      <c r="G40" s="85"/>
      <c r="H40" s="72"/>
      <c r="I40" s="85"/>
      <c r="J40" s="72"/>
      <c r="K40" s="66"/>
      <c r="L40" s="72"/>
      <c r="M40" s="71"/>
      <c r="N40" s="72"/>
      <c r="O40" s="72" t="s">
        <v>142</v>
      </c>
      <c r="P40" s="72"/>
      <c r="Q40" s="57" t="str">
        <f>IF(ISTEXT(HLOOKUP('Pre Cal'!H8,Diagnostics!A33:O60,8,FALSE)),HLOOKUP('Pre Cal'!H8,Diagnostics!A33:O60,8,FALSE),"-99")</f>
        <v>-99</v>
      </c>
      <c r="R40" s="57" t="str">
        <f>IF(ISTEXT(HLOOKUP('Pre Cal'!I8,Diagnostics!B33:P60,8,FALSE)),HLOOKUP('Pre Cal'!I8,Diagnostics!B33:P60,8,FALSE),"-99")</f>
        <v>-99</v>
      </c>
      <c r="S40" s="1">
        <v>1</v>
      </c>
    </row>
    <row r="41" spans="1:19" ht="12.75" customHeight="1" x14ac:dyDescent="0.25">
      <c r="A41" s="71" t="s">
        <v>29</v>
      </c>
      <c r="B41" s="71" t="s">
        <v>143</v>
      </c>
      <c r="C41" s="72" t="s">
        <v>2</v>
      </c>
      <c r="E41" s="72" t="s">
        <v>141</v>
      </c>
      <c r="G41" s="72" t="s">
        <v>142</v>
      </c>
      <c r="H41" s="72"/>
      <c r="I41" s="72" t="s">
        <v>142</v>
      </c>
      <c r="J41" s="72"/>
      <c r="K41" s="72" t="s">
        <v>142</v>
      </c>
      <c r="L41" s="72"/>
      <c r="M41" s="72" t="s">
        <v>142</v>
      </c>
      <c r="N41" s="72"/>
      <c r="O41" s="72" t="s">
        <v>144</v>
      </c>
      <c r="P41" s="72"/>
      <c r="Q41" s="57" t="str">
        <f>IF(ISTEXT(HLOOKUP('Pre Cal'!H8,Diagnostics!A33:O60,9,FALSE)),HLOOKUP('Pre Cal'!H8,Diagnostics!A33:O60,9,FALSE),"-99")</f>
        <v>-99</v>
      </c>
      <c r="R41" s="57" t="str">
        <f>IF(ISTEXT(HLOOKUP('Pre Cal'!I8,Diagnostics!B33:P60,9,FALSE)),HLOOKUP('Pre Cal'!I8,Diagnostics!B33:P60,9,FALSE),"-99")</f>
        <v>-99</v>
      </c>
      <c r="S41" s="1">
        <v>1</v>
      </c>
    </row>
    <row r="42" spans="1:19" ht="12.75" customHeight="1" x14ac:dyDescent="0.25">
      <c r="A42" s="71" t="s">
        <v>30</v>
      </c>
      <c r="B42" s="71" t="s">
        <v>145</v>
      </c>
      <c r="C42" s="72" t="s">
        <v>141</v>
      </c>
      <c r="F42" s="72"/>
      <c r="G42" s="72" t="s">
        <v>144</v>
      </c>
      <c r="I42" s="72" t="s">
        <v>144</v>
      </c>
      <c r="K42" s="72" t="s">
        <v>144</v>
      </c>
      <c r="M42" s="72" t="s">
        <v>144</v>
      </c>
      <c r="Q42" s="57" t="str">
        <f>IF(ISTEXT(HLOOKUP('Pre Cal'!H8,Diagnostics!A33:O60,10,FALSE)),HLOOKUP('Pre Cal'!H8,Diagnostics!A33:O60,10,FALSE),"-99")</f>
        <v>-99</v>
      </c>
      <c r="R42" s="57" t="str">
        <f>IF(ISTEXT(HLOOKUP('Pre Cal'!I8,Diagnostics!B33:P60,10,FALSE)),HLOOKUP('Pre Cal'!I8,Diagnostics!B33:P60,10,FALSE),"-99")</f>
        <v>-99</v>
      </c>
      <c r="S42" s="1">
        <v>1</v>
      </c>
    </row>
    <row r="43" spans="1:19" ht="12.75" customHeight="1" x14ac:dyDescent="0.25">
      <c r="A43" s="71" t="s">
        <v>152</v>
      </c>
      <c r="E43" s="72" t="s">
        <v>146</v>
      </c>
      <c r="F43" s="72"/>
      <c r="G43" s="85"/>
      <c r="I43" s="71"/>
      <c r="J43" s="66"/>
      <c r="L43" s="71"/>
      <c r="M43" s="71"/>
      <c r="N43" s="66"/>
      <c r="O43" s="197" t="s">
        <v>853</v>
      </c>
      <c r="P43" s="66"/>
      <c r="Q43" s="57" t="str">
        <f>IF(ISTEXT(HLOOKUP('Pre Cal'!H8,Diagnostics!A33:O60,11,FALSE)),HLOOKUP('Pre Cal'!H8,Diagnostics!A33:O60,11,FALSE),"-99")</f>
        <v>-99</v>
      </c>
      <c r="R43" s="57" t="str">
        <f>IF(ISTEXT(HLOOKUP('Pre Cal'!I8,Diagnostics!B33:P60,11,FALSE)),HLOOKUP('Pre Cal'!I8,Diagnostics!B33:P60,11,FALSE),"-99")</f>
        <v>-99</v>
      </c>
      <c r="S43" s="1">
        <v>1</v>
      </c>
    </row>
    <row r="44" spans="1:19" ht="12.75" customHeight="1" x14ac:dyDescent="0.25">
      <c r="A44" s="71" t="s">
        <v>224</v>
      </c>
      <c r="B44" s="71" t="s">
        <v>225</v>
      </c>
      <c r="C44" s="72" t="s">
        <v>146</v>
      </c>
      <c r="E44" s="72" t="s">
        <v>148</v>
      </c>
      <c r="G44" s="85" t="s">
        <v>221</v>
      </c>
      <c r="I44" s="85" t="s">
        <v>221</v>
      </c>
      <c r="K44" s="71" t="s">
        <v>222</v>
      </c>
      <c r="L44" s="71"/>
      <c r="M44" s="85" t="s">
        <v>223</v>
      </c>
      <c r="N44" s="66"/>
      <c r="O44" s="217" t="s">
        <v>854</v>
      </c>
      <c r="P44" s="66"/>
      <c r="Q44" s="57" t="str">
        <f>IF(ISTEXT(HLOOKUP('Pre Cal'!H8,Diagnostics!A33:O60,12,FALSE)),HLOOKUP('Pre Cal'!H8,Diagnostics!A33:O60,12,FALSE),"-99")</f>
        <v>-99</v>
      </c>
      <c r="R44" s="57" t="str">
        <f>IF(ISTEXT(HLOOKUP('Pre Cal'!I8,Diagnostics!B33:P60,12,FALSE)),HLOOKUP('Pre Cal'!I8,Diagnostics!B33:P60,12,FALSE),"-99")</f>
        <v>-99</v>
      </c>
      <c r="S44" s="1">
        <v>1</v>
      </c>
    </row>
    <row r="45" spans="1:19" ht="12.75" customHeight="1" x14ac:dyDescent="0.25">
      <c r="A45" s="71" t="s">
        <v>228</v>
      </c>
      <c r="B45" s="71" t="s">
        <v>229</v>
      </c>
      <c r="C45" s="72" t="s">
        <v>148</v>
      </c>
      <c r="F45" s="72"/>
      <c r="G45" s="85" t="s">
        <v>226</v>
      </c>
      <c r="I45" s="71" t="s">
        <v>165</v>
      </c>
      <c r="J45" s="66"/>
      <c r="K45" s="71" t="s">
        <v>150</v>
      </c>
      <c r="L45" s="71"/>
      <c r="M45" s="85" t="s">
        <v>227</v>
      </c>
      <c r="N45" s="66"/>
      <c r="O45" s="217" t="s">
        <v>855</v>
      </c>
      <c r="P45" s="66"/>
      <c r="Q45" s="57" t="str">
        <f>IF(ISTEXT(HLOOKUP('Pre Cal'!H8,Diagnostics!A33:O60,13,FALSE)),HLOOKUP('Pre Cal'!H8,Diagnostics!A33:O60,13,FALSE),"-99")</f>
        <v>-99</v>
      </c>
      <c r="R45" s="57" t="str">
        <f>IF(ISTEXT(HLOOKUP('Pre Cal'!I8,Diagnostics!B33:P60,13,FALSE)),HLOOKUP('Pre Cal'!I8,Diagnostics!B33:P60,13,FALSE),"-99")</f>
        <v>-99</v>
      </c>
      <c r="S45" s="1">
        <v>1</v>
      </c>
    </row>
    <row r="46" spans="1:19" ht="12.75" customHeight="1" x14ac:dyDescent="0.25">
      <c r="A46" s="71" t="s">
        <v>232</v>
      </c>
      <c r="E46" s="72" t="s">
        <v>230</v>
      </c>
      <c r="F46" s="72"/>
      <c r="G46" s="85" t="s">
        <v>100</v>
      </c>
      <c r="I46" s="85" t="s">
        <v>231</v>
      </c>
      <c r="J46" s="66"/>
      <c r="K46" s="71" t="s">
        <v>154</v>
      </c>
      <c r="L46" s="71"/>
      <c r="M46" s="85" t="s">
        <v>160</v>
      </c>
      <c r="N46" s="66"/>
      <c r="O46" s="217" t="s">
        <v>856</v>
      </c>
      <c r="P46" s="66"/>
      <c r="Q46" s="57" t="str">
        <f>IF(ISTEXT(HLOOKUP('Pre Cal'!H8,Diagnostics!A33:O60,14,FALSE)),HLOOKUP('Pre Cal'!H8,Diagnostics!A33:O60,14,FALSE),"-99")</f>
        <v>-99</v>
      </c>
      <c r="R46" s="57" t="str">
        <f>IF(ISTEXT(HLOOKUP('Pre Cal'!I8,Diagnostics!B33:P60,14,FALSE)),HLOOKUP('Pre Cal'!I8,Diagnostics!B33:P60,14,FALSE),"-99")</f>
        <v>-99</v>
      </c>
      <c r="S46" s="1">
        <v>1</v>
      </c>
    </row>
    <row r="47" spans="1:19" ht="12.75" customHeight="1" x14ac:dyDescent="0.25">
      <c r="A47" s="71" t="s">
        <v>237</v>
      </c>
      <c r="C47" s="72" t="s">
        <v>233</v>
      </c>
      <c r="E47" s="72" t="s">
        <v>230</v>
      </c>
      <c r="F47" s="72"/>
      <c r="G47" s="85" t="s">
        <v>234</v>
      </c>
      <c r="I47" s="85" t="s">
        <v>235</v>
      </c>
      <c r="J47" s="66"/>
      <c r="K47" s="71" t="s">
        <v>159</v>
      </c>
      <c r="L47" s="71"/>
      <c r="M47" s="85" t="s">
        <v>236</v>
      </c>
      <c r="N47" s="66"/>
      <c r="O47" s="217" t="s">
        <v>857</v>
      </c>
      <c r="P47" s="66"/>
      <c r="Q47" s="57" t="str">
        <f>IF(ISTEXT(HLOOKUP('Pre Cal'!H8,Diagnostics!A33:O60,15,FALSE)),HLOOKUP('Pre Cal'!H8,Diagnostics!A33:O60,15,FALSE),"-99")</f>
        <v>-99</v>
      </c>
      <c r="R47" s="57" t="str">
        <f>IF(ISTEXT(HLOOKUP('Pre Cal'!I8,Diagnostics!B33:P60,15,FALSE)),HLOOKUP('Pre Cal'!I8,Diagnostics!B33:P60,15,FALSE),"-99")</f>
        <v>-99</v>
      </c>
      <c r="S47" s="1">
        <v>1</v>
      </c>
    </row>
    <row r="48" spans="1:19" ht="12.75" customHeight="1" x14ac:dyDescent="0.25">
      <c r="A48" s="71" t="s">
        <v>242</v>
      </c>
      <c r="C48" s="72" t="s">
        <v>238</v>
      </c>
      <c r="E48" s="72" t="s">
        <v>163</v>
      </c>
      <c r="G48" s="85" t="s">
        <v>239</v>
      </c>
      <c r="I48" s="85" t="s">
        <v>196</v>
      </c>
      <c r="K48" s="71" t="s">
        <v>240</v>
      </c>
      <c r="L48" s="71"/>
      <c r="M48" s="85" t="s">
        <v>241</v>
      </c>
      <c r="N48" s="66"/>
      <c r="O48" s="197" t="s">
        <v>858</v>
      </c>
      <c r="P48" s="66"/>
      <c r="Q48" s="57" t="str">
        <f>IF(ISTEXT(HLOOKUP('Pre Cal'!H8,Diagnostics!A33:O60,16,FALSE)),HLOOKUP('Pre Cal'!H8,Diagnostics!A33:O60,16,FALSE),"-99")</f>
        <v>-99</v>
      </c>
      <c r="R48" s="57" t="str">
        <f>IF(ISTEXT(HLOOKUP('Pre Cal'!I8,Diagnostics!B33:P60,16,FALSE)),HLOOKUP('Pre Cal'!I8,Diagnostics!B33:P60,16,FALSE),"-99")</f>
        <v>-99</v>
      </c>
      <c r="S48" s="1">
        <v>1</v>
      </c>
    </row>
    <row r="49" spans="1:21" ht="12.75" customHeight="1" x14ac:dyDescent="0.25">
      <c r="A49" s="71" t="s">
        <v>244</v>
      </c>
      <c r="B49" s="71" t="s">
        <v>216</v>
      </c>
      <c r="C49" s="72" t="s">
        <v>230</v>
      </c>
      <c r="G49" s="85" t="s">
        <v>243</v>
      </c>
      <c r="I49" s="71" t="s">
        <v>201</v>
      </c>
      <c r="J49" s="73"/>
      <c r="K49" s="71" t="s">
        <v>171</v>
      </c>
      <c r="L49" s="71"/>
      <c r="M49" s="85" t="s">
        <v>100</v>
      </c>
      <c r="N49" s="66"/>
      <c r="O49" s="191" t="s">
        <v>880</v>
      </c>
      <c r="P49" s="66"/>
      <c r="Q49" s="57" t="str">
        <f>IF(ISTEXT(HLOOKUP('Pre Cal'!H8,Diagnostics!A33:O60,17,FALSE)),HLOOKUP('Pre Cal'!H8,Diagnostics!A33:O60,17,FALSE),"-99")</f>
        <v>-99</v>
      </c>
      <c r="R49" s="57" t="str">
        <f>IF(ISTEXT(HLOOKUP('Pre Cal'!I8,Diagnostics!B33:P60,17,FALSE)),HLOOKUP('Pre Cal'!I8,Diagnostics!B33:P60,17,FALSE),"-99")</f>
        <v>-99</v>
      </c>
      <c r="S49" s="1">
        <v>1</v>
      </c>
    </row>
    <row r="50" spans="1:21" ht="12.75" customHeight="1" x14ac:dyDescent="0.25">
      <c r="A50" s="71" t="s">
        <v>31</v>
      </c>
      <c r="B50" s="71" t="s">
        <v>156</v>
      </c>
      <c r="C50" s="72" t="s">
        <v>177</v>
      </c>
      <c r="G50" s="85" t="s">
        <v>245</v>
      </c>
      <c r="I50" s="102" t="s">
        <v>208</v>
      </c>
      <c r="J50" s="73"/>
      <c r="K50" s="71" t="s">
        <v>175</v>
      </c>
      <c r="L50" s="71"/>
      <c r="M50" s="85" t="s">
        <v>246</v>
      </c>
      <c r="N50" s="66"/>
      <c r="O50" s="191" t="s">
        <v>881</v>
      </c>
      <c r="P50" s="66"/>
      <c r="Q50" s="57" t="str">
        <f>IF(ISTEXT(HLOOKUP('Pre Cal'!H8,Diagnostics!A33:O60,18,FALSE)),HLOOKUP('Pre Cal'!H8,Diagnostics!A33:O60,18,FALSE),"-99")</f>
        <v>-99</v>
      </c>
      <c r="R50" s="57" t="str">
        <f>IF(ISTEXT(HLOOKUP('Pre Cal'!I8,Diagnostics!B33:P60,18,FALSE)),HLOOKUP('Pre Cal'!I8,Diagnostics!B33:P60,18,FALSE),"-99")</f>
        <v>-99</v>
      </c>
      <c r="S50" s="1">
        <v>1</v>
      </c>
    </row>
    <row r="51" spans="1:21" ht="12.75" customHeight="1" x14ac:dyDescent="0.25">
      <c r="A51" s="71" t="s">
        <v>248</v>
      </c>
      <c r="B51" s="71" t="s">
        <v>249</v>
      </c>
      <c r="C51" s="72" t="s">
        <v>183</v>
      </c>
      <c r="I51" s="102" t="s">
        <v>211</v>
      </c>
      <c r="J51" s="73"/>
      <c r="K51" s="71" t="s">
        <v>180</v>
      </c>
      <c r="L51" s="71"/>
      <c r="M51" s="85" t="s">
        <v>247</v>
      </c>
      <c r="N51" s="66"/>
      <c r="O51" s="191" t="s">
        <v>852</v>
      </c>
      <c r="P51" s="66"/>
      <c r="Q51" s="57" t="str">
        <f>IF(ISTEXT(HLOOKUP('Pre Cal'!H8,Diagnostics!A33:O60,19,FALSE)),HLOOKUP('Pre Cal'!H8,Diagnostics!A33:O60,19,FALSE),"-99")</f>
        <v>-99</v>
      </c>
      <c r="R51" s="57" t="str">
        <f>IF(ISTEXT(HLOOKUP('Pre Cal'!I8,Diagnostics!B33:P60,19,FALSE)),HLOOKUP('Pre Cal'!I8,Diagnostics!B33:P60,19,FALSE),"-99")</f>
        <v>-99</v>
      </c>
      <c r="S51" s="1">
        <v>1</v>
      </c>
    </row>
    <row r="52" spans="1:21" ht="12.75" customHeight="1" x14ac:dyDescent="0.25">
      <c r="A52" s="71" t="s">
        <v>250</v>
      </c>
      <c r="B52" s="71" t="s">
        <v>251</v>
      </c>
      <c r="C52" s="72" t="s">
        <v>163</v>
      </c>
      <c r="I52" s="102" t="s">
        <v>214</v>
      </c>
      <c r="J52" s="66"/>
      <c r="K52" s="71" t="s">
        <v>185</v>
      </c>
      <c r="L52" s="71"/>
      <c r="M52" s="85" t="s">
        <v>176</v>
      </c>
      <c r="N52" s="66"/>
      <c r="O52" s="191" t="s">
        <v>850</v>
      </c>
      <c r="P52" s="66"/>
      <c r="Q52" s="57" t="str">
        <f>IF(ISTEXT(HLOOKUP('Pre Cal'!H8,Diagnostics!A33:O60,20,FALSE)),HLOOKUP('Pre Cal'!H8,Diagnostics!A33:O60,20,FALSE),"-99")</f>
        <v>-99</v>
      </c>
      <c r="R52" s="57" t="str">
        <f>IF(ISTEXT(HLOOKUP('Pre Cal'!I8,Diagnostics!B33:P60,20,FALSE)),HLOOKUP('Pre Cal'!I8,Diagnostics!B33:P60,20,FALSE),"-99")</f>
        <v>-99</v>
      </c>
      <c r="S52" s="1">
        <v>1</v>
      </c>
    </row>
    <row r="53" spans="1:21" ht="12.75" customHeight="1" x14ac:dyDescent="0.25">
      <c r="A53" s="71" t="s">
        <v>206</v>
      </c>
      <c r="C53" s="72" t="s">
        <v>194</v>
      </c>
      <c r="I53" s="85" t="s">
        <v>226</v>
      </c>
      <c r="J53" s="66"/>
      <c r="K53" s="71" t="s">
        <v>252</v>
      </c>
      <c r="L53" s="71"/>
      <c r="M53" s="85" t="s">
        <v>253</v>
      </c>
      <c r="N53" s="66"/>
      <c r="O53" s="191" t="s">
        <v>865</v>
      </c>
      <c r="P53" s="66"/>
      <c r="Q53" s="57" t="str">
        <f>IF(ISTEXT(HLOOKUP('Pre Cal'!H8,Diagnostics!A33:O60,21,FALSE)),HLOOKUP('Pre Cal'!H8,Diagnostics!A33:O60,21,FALSE),"-99")</f>
        <v>-99</v>
      </c>
      <c r="R53" s="57" t="str">
        <f>IF(ISTEXT(HLOOKUP('Pre Cal'!I8,Diagnostics!B33:P60,21,FALSE)),HLOOKUP('Pre Cal'!I8,Diagnostics!B33:P60,21,FALSE),"-99")</f>
        <v>-99</v>
      </c>
      <c r="S53" s="1">
        <v>1</v>
      </c>
    </row>
    <row r="54" spans="1:21" ht="12.75" customHeight="1" x14ac:dyDescent="0.25">
      <c r="A54" s="71" t="s">
        <v>255</v>
      </c>
      <c r="B54" s="71" t="s">
        <v>256</v>
      </c>
      <c r="C54" s="72" t="s">
        <v>200</v>
      </c>
      <c r="I54" s="85" t="s">
        <v>254</v>
      </c>
      <c r="J54" s="66"/>
      <c r="K54" s="71" t="s">
        <v>197</v>
      </c>
      <c r="M54" s="85" t="s">
        <v>192</v>
      </c>
      <c r="N54" s="66"/>
      <c r="O54" s="191" t="s">
        <v>882</v>
      </c>
      <c r="P54" s="66"/>
      <c r="Q54" s="57" t="str">
        <f>IF(ISTEXT(HLOOKUP('Pre Cal'!H8,Diagnostics!A33:O60,22,FALSE)),HLOOKUP('Pre Cal'!H8,Diagnostics!A33:O60,22,FALSE),"-99")</f>
        <v>-99</v>
      </c>
      <c r="R54" s="57" t="str">
        <f>IF(ISTEXT(HLOOKUP('Pre Cal'!I8,Diagnostics!B33:P60,22,FALSE)),HLOOKUP('Pre Cal'!I8,Diagnostics!B33:P60,22,FALSE),"-99")</f>
        <v>-99</v>
      </c>
      <c r="S54" s="1">
        <v>1</v>
      </c>
    </row>
    <row r="55" spans="1:21" ht="12.75" customHeight="1" x14ac:dyDescent="0.25">
      <c r="A55" s="71" t="s">
        <v>257</v>
      </c>
      <c r="B55" s="71"/>
      <c r="I55" s="85" t="s">
        <v>100</v>
      </c>
      <c r="J55" s="66"/>
      <c r="M55" s="85" t="s">
        <v>198</v>
      </c>
      <c r="N55" s="66"/>
      <c r="O55" s="191" t="s">
        <v>873</v>
      </c>
      <c r="P55" s="66"/>
      <c r="Q55" s="57" t="str">
        <f>IF(ISTEXT(HLOOKUP('Pre Cal'!H8,Diagnostics!A33:O60,23,FALSE)),HLOOKUP('Pre Cal'!H8,Diagnostics!A33:O60,23,FALSE),"-99")</f>
        <v>-99</v>
      </c>
      <c r="R55" s="57" t="str">
        <f>IF(ISTEXT(HLOOKUP('Pre Cal'!I8,Diagnostics!B33:P60,23,FALSE)),HLOOKUP('Pre Cal'!I8,Diagnostics!B33:P60,23,FALSE),"-99")</f>
        <v>-99</v>
      </c>
      <c r="S55" s="1">
        <v>1</v>
      </c>
    </row>
    <row r="56" spans="1:21" ht="12.75" customHeight="1" x14ac:dyDescent="0.25">
      <c r="A56" s="71" t="s">
        <v>259</v>
      </c>
      <c r="B56" s="71" t="s">
        <v>260</v>
      </c>
      <c r="I56" s="85" t="s">
        <v>234</v>
      </c>
      <c r="J56" s="66"/>
      <c r="M56" s="85" t="s">
        <v>258</v>
      </c>
      <c r="N56" s="66"/>
      <c r="O56" s="191" t="s">
        <v>869</v>
      </c>
      <c r="P56" s="66"/>
      <c r="Q56" s="57" t="str">
        <f>IF(ISTEXT(HLOOKUP('Pre Cal'!H8,Diagnostics!A33:O60,24,FALSE)),HLOOKUP('Pre Cal'!H8,Diagnostics!A33:O60,24,FALSE),"-99")</f>
        <v>-99</v>
      </c>
      <c r="R56" s="57" t="str">
        <f>IF(ISTEXT(HLOOKUP('Pre Cal'!I8,Diagnostics!B33:P60,24,FALSE)),HLOOKUP('Pre Cal'!I8,Diagnostics!B33:P60,24,FALSE),"-99")</f>
        <v>-99</v>
      </c>
      <c r="S56" s="1">
        <v>1</v>
      </c>
    </row>
    <row r="57" spans="1:21" ht="12.75" customHeight="1" x14ac:dyDescent="0.25">
      <c r="A57" s="71" t="s">
        <v>187</v>
      </c>
      <c r="B57" s="71" t="s">
        <v>188</v>
      </c>
      <c r="I57" s="85" t="s">
        <v>239</v>
      </c>
      <c r="M57" s="85" t="s">
        <v>205</v>
      </c>
      <c r="N57" s="66"/>
      <c r="O57" s="191" t="s">
        <v>849</v>
      </c>
      <c r="P57" s="66"/>
      <c r="Q57" s="57" t="str">
        <f>IF(ISTEXT(HLOOKUP('Pre Cal'!H8,Diagnostics!A33:O60,25,FALSE)),HLOOKUP('Pre Cal'!H8,Diagnostics!A33:O60,25,FALSE),"-99")</f>
        <v>-99</v>
      </c>
      <c r="R57" s="57" t="str">
        <f>IF(ISTEXT(HLOOKUP('Pre Cal'!I8,Diagnostics!B33:P60,25,FALSE)),HLOOKUP('Pre Cal'!I8,Diagnostics!B33:P60,25,FALSE),"-99")</f>
        <v>-99</v>
      </c>
      <c r="S57" s="1">
        <v>1</v>
      </c>
    </row>
    <row r="58" spans="1:21" ht="12.75" customHeight="1" x14ac:dyDescent="0.25">
      <c r="A58" s="71" t="s">
        <v>261</v>
      </c>
      <c r="B58" s="71"/>
      <c r="M58" s="85" t="s">
        <v>209</v>
      </c>
      <c r="O58" s="57" t="s">
        <v>851</v>
      </c>
      <c r="Q58" s="57" t="str">
        <f>IF(ISTEXT(HLOOKUP('Pre Cal'!H8,Diagnostics!A33:O60,26,FALSE)),HLOOKUP('Pre Cal'!H8,Diagnostics!A33:O60,26,FALSE),"-99")</f>
        <v>-99</v>
      </c>
      <c r="R58" s="57" t="str">
        <f>IF(ISTEXT(HLOOKUP('Pre Cal'!I8,Diagnostics!B33:P60,26,FALSE)),HLOOKUP('Pre Cal'!I8,Diagnostics!B33:P60,26,FALSE),"-99")</f>
        <v>-99</v>
      </c>
      <c r="S58" s="1">
        <v>1</v>
      </c>
    </row>
    <row r="59" spans="1:21" ht="12.75" customHeight="1" x14ac:dyDescent="0.25">
      <c r="A59" s="71" t="s">
        <v>262</v>
      </c>
      <c r="B59" s="71"/>
      <c r="O59" s="57" t="s">
        <v>883</v>
      </c>
      <c r="Q59" s="57" t="str">
        <f>IF(ISTEXT(HLOOKUP('Pre Cal'!H8,Diagnostics!A33:O60,27,FALSE)),HLOOKUP('Pre Cal'!H8,Diagnostics!A33:O60,27,FALSE),"-99")</f>
        <v>-99</v>
      </c>
      <c r="R59" s="57" t="str">
        <f>IF(ISTEXT(HLOOKUP('Pre Cal'!I8,Diagnostics!B33:P60,27,FALSE)),HLOOKUP('Pre Cal'!I8,Diagnostics!B33:P60,27,FALSE),"-99")</f>
        <v>-99</v>
      </c>
      <c r="S59" s="1">
        <v>1</v>
      </c>
    </row>
    <row r="60" spans="1:21" s="77" customFormat="1" ht="12.75" customHeight="1" x14ac:dyDescent="0.25">
      <c r="A60" s="74"/>
      <c r="B60" s="74"/>
      <c r="C60" s="75"/>
      <c r="D60" s="75"/>
      <c r="E60" s="76"/>
      <c r="F60" s="76"/>
      <c r="G60" s="76"/>
      <c r="H60" s="76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1:21" ht="12.75" customHeight="1" x14ac:dyDescent="0.3">
      <c r="A61" s="64" t="s">
        <v>71</v>
      </c>
      <c r="B61" s="65" t="s">
        <v>122</v>
      </c>
      <c r="C61" s="21" t="s">
        <v>74</v>
      </c>
      <c r="D61" s="21" t="s">
        <v>123</v>
      </c>
      <c r="E61" s="21" t="s">
        <v>75</v>
      </c>
      <c r="F61" s="21" t="s">
        <v>124</v>
      </c>
      <c r="G61" s="21" t="s">
        <v>77</v>
      </c>
      <c r="H61" s="21" t="s">
        <v>125</v>
      </c>
      <c r="I61" s="21" t="s">
        <v>78</v>
      </c>
      <c r="J61" s="21" t="s">
        <v>126</v>
      </c>
      <c r="K61" s="66" t="s">
        <v>79</v>
      </c>
      <c r="L61" s="67" t="s">
        <v>127</v>
      </c>
      <c r="M61" s="21" t="s">
        <v>80</v>
      </c>
      <c r="N61" s="21" t="s">
        <v>128</v>
      </c>
      <c r="O61" s="215" t="s">
        <v>846</v>
      </c>
      <c r="P61" s="215" t="s">
        <v>847</v>
      </c>
      <c r="Q61" s="57" t="str">
        <f>IF(ISTEXT(HLOOKUP('Pre Cal'!B68,A61:M91,1,FALSE)),HLOOKUP('Pre Cal'!B68,A61:M91,1,FALSE),"")</f>
        <v/>
      </c>
    </row>
    <row r="62" spans="1:21" ht="12.75" customHeight="1" x14ac:dyDescent="0.3">
      <c r="A62" s="68" t="s">
        <v>15</v>
      </c>
      <c r="B62" s="69"/>
      <c r="C62" s="70" t="s">
        <v>15</v>
      </c>
      <c r="D62" s="70"/>
      <c r="E62" s="66" t="s">
        <v>15</v>
      </c>
      <c r="G62" s="66" t="s">
        <v>15</v>
      </c>
      <c r="I62" s="66" t="s">
        <v>15</v>
      </c>
      <c r="J62" s="66"/>
      <c r="K62" s="57" t="s">
        <v>15</v>
      </c>
      <c r="M62" s="66" t="s">
        <v>15</v>
      </c>
      <c r="N62" s="66"/>
      <c r="O62" s="191" t="s">
        <v>15</v>
      </c>
      <c r="P62" s="66"/>
      <c r="Q62" s="57" t="str">
        <f>IF(ISTEXT(HLOOKUP('Pre Cal'!N8,Diagnostics!A61:M91,2,FALSE)),HLOOKUP('Pre Cal'!N8,Diagnostics!A61:M91,2,FALSE),"")</f>
        <v/>
      </c>
    </row>
    <row r="63" spans="1:21" ht="12.75" customHeight="1" x14ac:dyDescent="0.25">
      <c r="A63" s="71" t="s">
        <v>129</v>
      </c>
      <c r="B63" s="71" t="s">
        <v>130</v>
      </c>
      <c r="C63" s="72" t="s">
        <v>129</v>
      </c>
      <c r="E63" s="72" t="s">
        <v>129</v>
      </c>
      <c r="F63" s="72"/>
      <c r="G63" s="72" t="s">
        <v>129</v>
      </c>
      <c r="H63" s="72"/>
      <c r="I63" s="72" t="s">
        <v>129</v>
      </c>
      <c r="J63" s="72"/>
      <c r="K63" s="72" t="s">
        <v>129</v>
      </c>
      <c r="L63" s="72"/>
      <c r="M63" s="72" t="s">
        <v>129</v>
      </c>
      <c r="N63" s="72"/>
      <c r="O63" s="216" t="s">
        <v>129</v>
      </c>
      <c r="P63" s="72"/>
      <c r="Q63" s="57" t="str">
        <f>IF(ISTEXT(HLOOKUP('Pre Cal'!N8,Diagnostics!A61:O91,3,FALSE)),HLOOKUP('Pre Cal'!N8,Diagnostics!A61:O91,3,FALSE),"-99")</f>
        <v>-99</v>
      </c>
      <c r="R63" s="57" t="str">
        <f>IF(ISTEXT(HLOOKUP('Pre Cal'!O8,Diagnostics!B61:N91,3,FALSE)),HLOOKUP('Pre Cal'!O8,Diagnostics!B61:N91,3,FALSE),"-99")</f>
        <v>-99</v>
      </c>
      <c r="S63" s="1">
        <v>1</v>
      </c>
      <c r="U63" s="78"/>
    </row>
    <row r="64" spans="1:21" ht="12.75" customHeight="1" x14ac:dyDescent="0.25">
      <c r="A64" s="71" t="s">
        <v>134</v>
      </c>
      <c r="B64" s="79" t="s">
        <v>140</v>
      </c>
      <c r="C64" s="72" t="s">
        <v>134</v>
      </c>
      <c r="E64" s="72" t="s">
        <v>134</v>
      </c>
      <c r="F64" s="72"/>
      <c r="G64" s="72" t="s">
        <v>134</v>
      </c>
      <c r="H64" s="72"/>
      <c r="I64" s="72" t="s">
        <v>134</v>
      </c>
      <c r="J64" s="72"/>
      <c r="K64" s="72" t="s">
        <v>134</v>
      </c>
      <c r="L64" s="72"/>
      <c r="M64" s="72" t="s">
        <v>134</v>
      </c>
      <c r="N64" s="72"/>
      <c r="O64" s="216" t="s">
        <v>134</v>
      </c>
      <c r="P64" s="72"/>
      <c r="Q64" s="57" t="str">
        <f>IF(ISTEXT(HLOOKUP('Pre Cal'!N8,Diagnostics!A61:O91,4,FALSE)),HLOOKUP('Pre Cal'!N8,Diagnostics!A61:O91,4,FALSE),"-99")</f>
        <v>-99</v>
      </c>
      <c r="R64" s="57" t="str">
        <f>IF(ISTEXT(HLOOKUP('Pre Cal'!O8,Diagnostics!B61:N91,4,FALSE)),HLOOKUP('Pre Cal'!O8,Diagnostics!B61:N91,4,FALSE),"-99")</f>
        <v>-99</v>
      </c>
      <c r="S64" s="1">
        <v>1</v>
      </c>
      <c r="U64" s="78"/>
    </row>
    <row r="65" spans="1:21" ht="12.75" customHeight="1" x14ac:dyDescent="0.25">
      <c r="A65" s="71" t="s">
        <v>131</v>
      </c>
      <c r="B65" s="71" t="s">
        <v>132</v>
      </c>
      <c r="C65" s="72" t="s">
        <v>133</v>
      </c>
      <c r="I65" s="66"/>
      <c r="J65" s="66"/>
      <c r="Q65" s="57" t="str">
        <f>IF(ISTEXT(HLOOKUP('Pre Cal'!N8,Diagnostics!A61:O91,5,FALSE)),HLOOKUP('Pre Cal'!N8,Diagnostics!A61:O91,5,FALSE),"-99")</f>
        <v>-99</v>
      </c>
      <c r="R65" s="57" t="str">
        <f>IF(ISTEXT(HLOOKUP('Pre Cal'!O8,Diagnostics!B61:N91,5,FALSE)),HLOOKUP('Pre Cal'!O8,Diagnostics!B61:N91,5,FALSE),"-99")</f>
        <v>-99</v>
      </c>
      <c r="S65" s="1">
        <v>1</v>
      </c>
      <c r="U65" s="78"/>
    </row>
    <row r="66" spans="1:21" ht="12.75" customHeight="1" x14ac:dyDescent="0.25">
      <c r="A66" s="71" t="s">
        <v>135</v>
      </c>
      <c r="B66" s="71" t="s">
        <v>136</v>
      </c>
      <c r="E66" s="85" t="s">
        <v>416</v>
      </c>
      <c r="F66" s="72"/>
      <c r="G66" s="85" t="s">
        <v>416</v>
      </c>
      <c r="H66" s="72"/>
      <c r="I66" s="85" t="s">
        <v>416</v>
      </c>
      <c r="J66" s="72"/>
      <c r="K66" s="85" t="s">
        <v>416</v>
      </c>
      <c r="L66" s="72"/>
      <c r="M66" s="85" t="s">
        <v>416</v>
      </c>
      <c r="N66" s="72"/>
      <c r="O66" s="85" t="s">
        <v>415</v>
      </c>
      <c r="P66" s="72"/>
      <c r="Q66" s="57" t="str">
        <f>IF(ISTEXT(HLOOKUP('Pre Cal'!N8,Diagnostics!A61:O91,6,FALSE)),HLOOKUP('Pre Cal'!N8,Diagnostics!A61:O91,6,FALSE),"-99")</f>
        <v>-99</v>
      </c>
      <c r="R66" s="57" t="str">
        <f>IF(ISTEXT(HLOOKUP('Pre Cal'!O8,Diagnostics!B61:N91,6,FALSE)),HLOOKUP('Pre Cal'!O8,Diagnostics!B61:N91,6,FALSE),"-99")</f>
        <v>-99</v>
      </c>
      <c r="S66" s="1">
        <v>1</v>
      </c>
      <c r="U66" s="78"/>
    </row>
    <row r="67" spans="1:21" ht="12.75" customHeight="1" x14ac:dyDescent="0.25">
      <c r="A67" s="71" t="s">
        <v>137</v>
      </c>
      <c r="B67" s="71" t="s">
        <v>138</v>
      </c>
      <c r="C67" s="85" t="s">
        <v>416</v>
      </c>
      <c r="E67" s="72" t="s">
        <v>139</v>
      </c>
      <c r="F67" s="72"/>
      <c r="G67" s="72" t="s">
        <v>139</v>
      </c>
      <c r="I67" s="72" t="s">
        <v>139</v>
      </c>
      <c r="J67" s="66"/>
      <c r="K67" s="72" t="s">
        <v>139</v>
      </c>
      <c r="L67" s="66"/>
      <c r="M67" s="72" t="s">
        <v>139</v>
      </c>
      <c r="O67" s="72" t="s">
        <v>139</v>
      </c>
      <c r="Q67" s="57" t="str">
        <f>IF(ISTEXT(HLOOKUP('Pre Cal'!N8,Diagnostics!A61:O91,7,FALSE)),HLOOKUP('Pre Cal'!N8,Diagnostics!A61:O91,7,FALSE),"-99")</f>
        <v>-99</v>
      </c>
      <c r="R67" s="57" t="str">
        <f>IF(ISTEXT(HLOOKUP('Pre Cal'!O8,Diagnostics!B61:N91,7,FALSE)),HLOOKUP('Pre Cal'!O8,Diagnostics!B61:N91,7,FALSE),"-99")</f>
        <v>-99</v>
      </c>
      <c r="S67" s="1">
        <v>1</v>
      </c>
      <c r="U67" s="78"/>
    </row>
    <row r="68" spans="1:21" ht="12.75" customHeight="1" x14ac:dyDescent="0.25">
      <c r="C68" s="72" t="s">
        <v>139</v>
      </c>
      <c r="E68" s="72" t="s">
        <v>2</v>
      </c>
      <c r="F68" s="72"/>
      <c r="H68" s="72"/>
      <c r="I68" s="66"/>
      <c r="J68" s="72"/>
      <c r="K68" s="66"/>
      <c r="L68" s="72"/>
      <c r="M68" s="71"/>
      <c r="N68" s="72"/>
      <c r="O68" s="72" t="s">
        <v>142</v>
      </c>
      <c r="P68" s="72"/>
      <c r="Q68" s="57" t="str">
        <f>IF(ISTEXT(HLOOKUP('Pre Cal'!N8,Diagnostics!A61:O91,8,FALSE)),HLOOKUP('Pre Cal'!N8,Diagnostics!A61:O91,8,FALSE),"-99")</f>
        <v>-99</v>
      </c>
      <c r="R68" s="57" t="str">
        <f>IF(ISTEXT(HLOOKUP('Pre Cal'!O8,Diagnostics!B61:N91,8,FALSE)),HLOOKUP('Pre Cal'!O8,Diagnostics!B61:N91,8,FALSE),"-99")</f>
        <v>-99</v>
      </c>
      <c r="S68" s="1">
        <v>1</v>
      </c>
      <c r="U68" s="78"/>
    </row>
    <row r="69" spans="1:21" ht="12.75" customHeight="1" x14ac:dyDescent="0.25">
      <c r="A69" s="85" t="s">
        <v>416</v>
      </c>
      <c r="C69" s="72" t="s">
        <v>2</v>
      </c>
      <c r="E69" s="72" t="s">
        <v>141</v>
      </c>
      <c r="G69" s="72" t="s">
        <v>142</v>
      </c>
      <c r="H69" s="72"/>
      <c r="I69" s="72" t="s">
        <v>142</v>
      </c>
      <c r="J69" s="72"/>
      <c r="K69" s="72" t="s">
        <v>142</v>
      </c>
      <c r="L69" s="72"/>
      <c r="M69" s="72" t="s">
        <v>142</v>
      </c>
      <c r="N69" s="72"/>
      <c r="O69" s="72" t="s">
        <v>144</v>
      </c>
      <c r="P69" s="72"/>
      <c r="Q69" s="57" t="str">
        <f>IF(ISTEXT(HLOOKUP('Pre Cal'!N8,Diagnostics!A61:O91,9,FALSE)),HLOOKUP('Pre Cal'!N8,Diagnostics!A61:O91,9,FALSE),"-99")</f>
        <v>-99</v>
      </c>
      <c r="R69" s="57" t="str">
        <f>IF(ISTEXT(HLOOKUP('Pre Cal'!O8,Diagnostics!B61:N91,9,FALSE)),HLOOKUP('Pre Cal'!O8,Diagnostics!B61:N91,9,FALSE),"-99")</f>
        <v>-99</v>
      </c>
      <c r="S69" s="1">
        <v>1</v>
      </c>
      <c r="U69" s="78"/>
    </row>
    <row r="70" spans="1:21" ht="12.75" customHeight="1" x14ac:dyDescent="0.25">
      <c r="A70" s="71" t="s">
        <v>29</v>
      </c>
      <c r="B70" s="71" t="s">
        <v>143</v>
      </c>
      <c r="C70" s="72" t="s">
        <v>141</v>
      </c>
      <c r="F70" s="72"/>
      <c r="G70" s="72" t="s">
        <v>144</v>
      </c>
      <c r="I70" s="72" t="s">
        <v>144</v>
      </c>
      <c r="K70" s="72" t="s">
        <v>144</v>
      </c>
      <c r="M70" s="72" t="s">
        <v>144</v>
      </c>
      <c r="O70" s="197" t="s">
        <v>853</v>
      </c>
      <c r="Q70" s="57" t="str">
        <f>IF(ISTEXT(HLOOKUP('Pre Cal'!N8,Diagnostics!A61:O91,10,FALSE)),HLOOKUP('Pre Cal'!N8,Diagnostics!A61:O91,10,FALSE),"-99")</f>
        <v>-99</v>
      </c>
      <c r="R70" s="57" t="str">
        <f>IF(ISTEXT(HLOOKUP('Pre Cal'!O8,Diagnostics!B61:N91,10,FALSE)),HLOOKUP('Pre Cal'!O8,Diagnostics!B61:N91,10,FALSE),"-99")</f>
        <v>-99</v>
      </c>
      <c r="S70" s="1">
        <v>1</v>
      </c>
      <c r="U70" s="78"/>
    </row>
    <row r="71" spans="1:21" ht="12.75" customHeight="1" x14ac:dyDescent="0.25">
      <c r="A71" s="71" t="s">
        <v>30</v>
      </c>
      <c r="B71" s="71" t="s">
        <v>145</v>
      </c>
      <c r="E71" s="72" t="s">
        <v>146</v>
      </c>
      <c r="F71" s="72"/>
      <c r="J71" s="66"/>
      <c r="L71" s="71"/>
      <c r="M71" s="71"/>
      <c r="N71" s="66"/>
      <c r="O71" s="217" t="s">
        <v>854</v>
      </c>
      <c r="P71" s="66"/>
      <c r="Q71" s="57" t="str">
        <f>IF(ISTEXT(HLOOKUP('Pre Cal'!N8,Diagnostics!A61:O91,11,FALSE)),HLOOKUP('Pre Cal'!N8,Diagnostics!A61:O91,11,FALSE),"-99")</f>
        <v>-99</v>
      </c>
      <c r="R71" s="57" t="str">
        <f>IF(ISTEXT(HLOOKUP('Pre Cal'!O8,Diagnostics!B61:N91,11,FALSE)),HLOOKUP('Pre Cal'!O8,Diagnostics!B61:N91,11,FALSE),"-99")</f>
        <v>-99</v>
      </c>
      <c r="S71" s="1">
        <v>1</v>
      </c>
      <c r="U71" s="78"/>
    </row>
    <row r="72" spans="1:21" ht="12.75" customHeight="1" x14ac:dyDescent="0.25">
      <c r="A72" s="71" t="s">
        <v>152</v>
      </c>
      <c r="B72" s="71" t="s">
        <v>263</v>
      </c>
      <c r="C72" s="72" t="s">
        <v>146</v>
      </c>
      <c r="E72" s="72" t="s">
        <v>148</v>
      </c>
      <c r="G72" s="66" t="s">
        <v>264</v>
      </c>
      <c r="I72" s="66" t="s">
        <v>264</v>
      </c>
      <c r="K72" s="71" t="s">
        <v>150</v>
      </c>
      <c r="L72" s="71"/>
      <c r="M72" s="85" t="s">
        <v>265</v>
      </c>
      <c r="N72" s="66"/>
      <c r="O72" s="217" t="s">
        <v>855</v>
      </c>
      <c r="P72" s="66"/>
      <c r="Q72" s="57" t="str">
        <f>IF(ISTEXT(HLOOKUP('Pre Cal'!N8,Diagnostics!A61:O91,12,FALSE)),HLOOKUP('Pre Cal'!N8,Diagnostics!A61:O91,12,FALSE),"-99")</f>
        <v>-99</v>
      </c>
      <c r="R72" s="57" t="str">
        <f>IF(ISTEXT(HLOOKUP('Pre Cal'!O8,Diagnostics!B61:N91,12,FALSE)),HLOOKUP('Pre Cal'!O8,Diagnostics!B61:N91,12,FALSE),"-99")</f>
        <v>-99</v>
      </c>
      <c r="S72" s="1">
        <v>1</v>
      </c>
      <c r="U72" s="78"/>
    </row>
    <row r="73" spans="1:21" ht="12.75" customHeight="1" x14ac:dyDescent="0.25">
      <c r="A73" s="71" t="s">
        <v>266</v>
      </c>
      <c r="B73" s="71" t="s">
        <v>267</v>
      </c>
      <c r="C73" s="72" t="s">
        <v>148</v>
      </c>
      <c r="F73" s="72"/>
      <c r="G73" s="66" t="s">
        <v>268</v>
      </c>
      <c r="I73" s="57" t="s">
        <v>165</v>
      </c>
      <c r="J73" s="66"/>
      <c r="K73" s="71" t="s">
        <v>154</v>
      </c>
      <c r="L73" s="71"/>
      <c r="M73" s="85" t="s">
        <v>160</v>
      </c>
      <c r="N73" s="66"/>
      <c r="O73" s="217" t="s">
        <v>856</v>
      </c>
      <c r="P73" s="66"/>
      <c r="Q73" s="57" t="str">
        <f>IF(ISTEXT(HLOOKUP('Pre Cal'!N8,Diagnostics!A61:O91,13,FALSE)),HLOOKUP('Pre Cal'!N8,Diagnostics!A61:O91,13,FALSE),"-99")</f>
        <v>-99</v>
      </c>
      <c r="R73" s="57" t="str">
        <f>IF(ISTEXT(HLOOKUP('Pre Cal'!O8,Diagnostics!B61:N91,13,FALSE)),HLOOKUP('Pre Cal'!O8,Diagnostics!B61:N91,13,FALSE),"-99")</f>
        <v>-99</v>
      </c>
      <c r="S73" s="1">
        <v>1</v>
      </c>
      <c r="U73" s="78"/>
    </row>
    <row r="74" spans="1:21" ht="12.75" customHeight="1" x14ac:dyDescent="0.25">
      <c r="A74" s="71" t="s">
        <v>269</v>
      </c>
      <c r="B74" s="71" t="s">
        <v>229</v>
      </c>
      <c r="E74" s="72" t="s">
        <v>230</v>
      </c>
      <c r="F74" s="72"/>
      <c r="G74" s="66" t="s">
        <v>270</v>
      </c>
      <c r="I74" s="66" t="s">
        <v>271</v>
      </c>
      <c r="J74" s="66"/>
      <c r="K74" s="71" t="s">
        <v>159</v>
      </c>
      <c r="L74" s="71"/>
      <c r="M74" s="85" t="s">
        <v>236</v>
      </c>
      <c r="N74" s="66"/>
      <c r="O74" s="217" t="s">
        <v>857</v>
      </c>
      <c r="P74" s="66"/>
      <c r="Q74" s="57" t="str">
        <f>IF(ISTEXT(HLOOKUP('Pre Cal'!N8,Diagnostics!A61:O91,14,FALSE)),HLOOKUP('Pre Cal'!N8,Diagnostics!A61:O91,14,FALSE),"-99")</f>
        <v>-99</v>
      </c>
      <c r="R74" s="57" t="str">
        <f>IF(ISTEXT(HLOOKUP('Pre Cal'!O8,Diagnostics!B61:N91,14,FALSE)),HLOOKUP('Pre Cal'!O8,Diagnostics!B61:N91,14,FALSE),"-99")</f>
        <v>-99</v>
      </c>
      <c r="S74" s="1">
        <v>1</v>
      </c>
      <c r="U74" s="78"/>
    </row>
    <row r="75" spans="1:21" ht="12.75" customHeight="1" x14ac:dyDescent="0.25">
      <c r="A75" s="71" t="s">
        <v>272</v>
      </c>
      <c r="B75" s="71" t="s">
        <v>273</v>
      </c>
      <c r="C75" s="72" t="s">
        <v>274</v>
      </c>
      <c r="E75" s="72" t="s">
        <v>163</v>
      </c>
      <c r="G75" s="66" t="s">
        <v>164</v>
      </c>
      <c r="I75" s="66" t="s">
        <v>270</v>
      </c>
      <c r="J75" s="66"/>
      <c r="K75" s="71" t="s">
        <v>240</v>
      </c>
      <c r="L75" s="71"/>
      <c r="M75" s="85" t="s">
        <v>241</v>
      </c>
      <c r="N75" s="66"/>
      <c r="O75" s="197" t="s">
        <v>858</v>
      </c>
      <c r="P75" s="66"/>
      <c r="Q75" s="57" t="str">
        <f>IF(ISTEXT(HLOOKUP('Pre Cal'!N8,Diagnostics!A61:O91,15,FALSE)),HLOOKUP('Pre Cal'!N8,Diagnostics!A61:O91,15,FALSE),"-99")</f>
        <v>-99</v>
      </c>
      <c r="R75" s="57" t="str">
        <f>IF(ISTEXT(HLOOKUP('Pre Cal'!O8,Diagnostics!B61:N91,15,FALSE)),HLOOKUP('Pre Cal'!O8,Diagnostics!B61:N91,15,FALSE),"-99")</f>
        <v>-99</v>
      </c>
      <c r="S75" s="1">
        <v>1</v>
      </c>
      <c r="U75" s="78"/>
    </row>
    <row r="76" spans="1:21" ht="12.75" customHeight="1" x14ac:dyDescent="0.25">
      <c r="A76" s="71" t="s">
        <v>275</v>
      </c>
      <c r="B76" s="71" t="s">
        <v>216</v>
      </c>
      <c r="C76" s="72" t="s">
        <v>276</v>
      </c>
      <c r="G76" s="66" t="s">
        <v>169</v>
      </c>
      <c r="I76" s="66" t="s">
        <v>196</v>
      </c>
      <c r="K76" s="71" t="s">
        <v>171</v>
      </c>
      <c r="L76" s="71"/>
      <c r="M76" s="85" t="s">
        <v>100</v>
      </c>
      <c r="N76" s="66"/>
      <c r="O76" s="197" t="s">
        <v>859</v>
      </c>
      <c r="P76" s="66"/>
      <c r="Q76" s="57" t="str">
        <f>IF(ISTEXT(HLOOKUP('Pre Cal'!N8,Diagnostics!A61:O91,16,FALSE)),HLOOKUP('Pre Cal'!N8,Diagnostics!A61:O91,16,FALSE),"-99")</f>
        <v>-99</v>
      </c>
      <c r="R76" s="57" t="str">
        <f>IF(ISTEXT(HLOOKUP('Pre Cal'!O8,Diagnostics!B61:N91,16,FALSE)),HLOOKUP('Pre Cal'!O8,Diagnostics!B61:N91,16,FALSE),"-99")</f>
        <v>-99</v>
      </c>
      <c r="S76" s="1">
        <v>1</v>
      </c>
      <c r="U76" s="78"/>
    </row>
    <row r="77" spans="1:21" ht="12.75" customHeight="1" x14ac:dyDescent="0.25">
      <c r="A77" s="71" t="s">
        <v>31</v>
      </c>
      <c r="B77" s="71" t="s">
        <v>156</v>
      </c>
      <c r="C77" s="72" t="s">
        <v>230</v>
      </c>
      <c r="G77" s="66" t="s">
        <v>100</v>
      </c>
      <c r="I77" s="57" t="s">
        <v>201</v>
      </c>
      <c r="J77" s="73"/>
      <c r="K77" s="71" t="s">
        <v>175</v>
      </c>
      <c r="L77" s="71"/>
      <c r="M77" s="85" t="s">
        <v>277</v>
      </c>
      <c r="N77" s="66"/>
      <c r="O77" s="191" t="s">
        <v>875</v>
      </c>
      <c r="P77" s="66"/>
      <c r="Q77" s="57" t="str">
        <f>IF(ISTEXT(HLOOKUP('Pre Cal'!N8,Diagnostics!A61:O91,17,FALSE)),HLOOKUP('Pre Cal'!N8,Diagnostics!A61:O91,17,FALSE),"-99")</f>
        <v>-99</v>
      </c>
      <c r="R77" s="57" t="str">
        <f>IF(ISTEXT(HLOOKUP('Pre Cal'!O8,Diagnostics!B61:N91,17,FALSE)),HLOOKUP('Pre Cal'!O8,Diagnostics!B61:N91,17,FALSE),"-99")</f>
        <v>-99</v>
      </c>
      <c r="S77" s="1">
        <v>1</v>
      </c>
      <c r="U77" s="78"/>
    </row>
    <row r="78" spans="1:21" ht="12.75" customHeight="1" x14ac:dyDescent="0.25">
      <c r="A78" s="71" t="s">
        <v>248</v>
      </c>
      <c r="B78" s="71" t="s">
        <v>249</v>
      </c>
      <c r="C78" s="72" t="s">
        <v>177</v>
      </c>
      <c r="G78" s="66" t="s">
        <v>189</v>
      </c>
      <c r="I78" s="73" t="s">
        <v>208</v>
      </c>
      <c r="J78" s="73"/>
      <c r="K78" s="71" t="s">
        <v>180</v>
      </c>
      <c r="L78" s="71"/>
      <c r="M78" s="85" t="s">
        <v>278</v>
      </c>
      <c r="N78" s="66"/>
      <c r="O78" s="191" t="s">
        <v>876</v>
      </c>
      <c r="P78" s="66"/>
      <c r="Q78" s="57" t="str">
        <f>IF(ISTEXT(HLOOKUP('Pre Cal'!N8,Diagnostics!A61:O91,18,FALSE)),HLOOKUP('Pre Cal'!N8,Diagnostics!A61:O91,18,FALSE),"-99")</f>
        <v>-99</v>
      </c>
      <c r="R78" s="57" t="str">
        <f>IF(ISTEXT(HLOOKUP('Pre Cal'!O8,Diagnostics!B61:N91,18,FALSE)),HLOOKUP('Pre Cal'!O8,Diagnostics!B61:N91,18,FALSE),"-99")</f>
        <v>-99</v>
      </c>
      <c r="S78" s="1">
        <v>1</v>
      </c>
      <c r="U78" s="78"/>
    </row>
    <row r="79" spans="1:21" ht="12.75" customHeight="1" x14ac:dyDescent="0.25">
      <c r="A79" s="71" t="s">
        <v>279</v>
      </c>
      <c r="B79" s="57" t="s">
        <v>280</v>
      </c>
      <c r="C79" s="72" t="s">
        <v>183</v>
      </c>
      <c r="G79" s="66" t="s">
        <v>281</v>
      </c>
      <c r="I79" s="73" t="s">
        <v>211</v>
      </c>
      <c r="J79" s="73"/>
      <c r="K79" s="71" t="s">
        <v>185</v>
      </c>
      <c r="L79" s="71"/>
      <c r="M79" s="85" t="s">
        <v>176</v>
      </c>
      <c r="N79" s="66"/>
      <c r="O79" s="191" t="s">
        <v>852</v>
      </c>
      <c r="P79" s="66"/>
      <c r="Q79" s="57" t="str">
        <f>IF(ISTEXT(HLOOKUP('Pre Cal'!N8,Diagnostics!A61:O91,19,FALSE)),HLOOKUP('Pre Cal'!N8,Diagnostics!A61:O91,19,FALSE),"-99")</f>
        <v>-99</v>
      </c>
      <c r="R79" s="57" t="str">
        <f>IF(ISTEXT(HLOOKUP('Pre Cal'!O8,Diagnostics!B61:N91,19,FALSE)),HLOOKUP('Pre Cal'!O8,Diagnostics!B61:N91,19,FALSE),"-99")</f>
        <v>-99</v>
      </c>
      <c r="S79" s="1">
        <v>1</v>
      </c>
      <c r="U79" s="78"/>
    </row>
    <row r="80" spans="1:21" ht="12.75" customHeight="1" x14ac:dyDescent="0.25">
      <c r="A80" s="71" t="s">
        <v>282</v>
      </c>
      <c r="B80" s="71" t="s">
        <v>283</v>
      </c>
      <c r="C80" s="72" t="s">
        <v>163</v>
      </c>
      <c r="G80" s="66" t="s">
        <v>284</v>
      </c>
      <c r="I80" s="73" t="s">
        <v>214</v>
      </c>
      <c r="J80" s="66"/>
      <c r="K80" s="71" t="s">
        <v>197</v>
      </c>
      <c r="M80" s="85" t="s">
        <v>192</v>
      </c>
      <c r="N80" s="66"/>
      <c r="O80" s="191" t="s">
        <v>877</v>
      </c>
      <c r="P80" s="66"/>
      <c r="Q80" s="57" t="str">
        <f>IF(ISTEXT(HLOOKUP('Pre Cal'!N8,Diagnostics!A61:O91,20,FALSE)),HLOOKUP('Pre Cal'!N8,Diagnostics!A61:O91,20,FALSE),"-99")</f>
        <v>-99</v>
      </c>
      <c r="R80" s="57" t="str">
        <f>IF(ISTEXT(HLOOKUP('Pre Cal'!O8,Diagnostics!B61:N91,20,FALSE)),HLOOKUP('Pre Cal'!O8,Diagnostics!B61:N91,20,FALSE),"-99")</f>
        <v>-99</v>
      </c>
      <c r="S80" s="1">
        <v>1</v>
      </c>
      <c r="U80" s="78"/>
    </row>
    <row r="81" spans="1:21" ht="12.75" customHeight="1" x14ac:dyDescent="0.25">
      <c r="A81" s="71" t="s">
        <v>38</v>
      </c>
      <c r="B81" s="57" t="s">
        <v>199</v>
      </c>
      <c r="C81" s="72" t="s">
        <v>194</v>
      </c>
      <c r="G81" s="66" t="s">
        <v>285</v>
      </c>
      <c r="I81" s="66" t="s">
        <v>164</v>
      </c>
      <c r="J81" s="66"/>
      <c r="M81" s="85" t="s">
        <v>198</v>
      </c>
      <c r="N81" s="66"/>
      <c r="O81" s="191" t="s">
        <v>850</v>
      </c>
      <c r="P81" s="66"/>
      <c r="Q81" s="57" t="str">
        <f>IF(ISTEXT(HLOOKUP('Pre Cal'!N8,Diagnostics!A61:O91,21,FALSE)),HLOOKUP('Pre Cal'!N8,Diagnostics!A61:O91,21,FALSE),"-99")</f>
        <v>-99</v>
      </c>
      <c r="R81" s="57" t="str">
        <f>IF(ISTEXT(HLOOKUP('Pre Cal'!O8,Diagnostics!B61:N91,21,FALSE)),HLOOKUP('Pre Cal'!O8,Diagnostics!B61:N91,21,FALSE),"-99")</f>
        <v>-99</v>
      </c>
      <c r="S81" s="1">
        <v>1</v>
      </c>
      <c r="U81" s="78"/>
    </row>
    <row r="82" spans="1:21" ht="12.75" customHeight="1" x14ac:dyDescent="0.25">
      <c r="A82" s="71" t="s">
        <v>187</v>
      </c>
      <c r="B82" s="71" t="s">
        <v>286</v>
      </c>
      <c r="C82" s="72" t="s">
        <v>200</v>
      </c>
      <c r="I82" s="66" t="s">
        <v>169</v>
      </c>
      <c r="J82" s="66"/>
      <c r="M82" s="85" t="s">
        <v>287</v>
      </c>
      <c r="N82" s="66"/>
      <c r="O82" s="191" t="s">
        <v>878</v>
      </c>
      <c r="P82" s="66"/>
      <c r="Q82" s="57" t="str">
        <f>IF(ISTEXT(HLOOKUP('Pre Cal'!N8,Diagnostics!A61:O91,22,FALSE)),HLOOKUP('Pre Cal'!N8,Diagnostics!A61:O91,22,FALSE),"-99")</f>
        <v>-99</v>
      </c>
      <c r="R82" s="57" t="str">
        <f>IF(ISTEXT(HLOOKUP('Pre Cal'!O8,Diagnostics!B61:N91,22,FALSE)),HLOOKUP('Pre Cal'!O8,Diagnostics!B61:N91,22,FALSE),"-99")</f>
        <v>-99</v>
      </c>
      <c r="S82" s="1">
        <v>1</v>
      </c>
      <c r="U82" s="78"/>
    </row>
    <row r="83" spans="1:21" ht="12.75" customHeight="1" x14ac:dyDescent="0.25">
      <c r="A83" s="71" t="s">
        <v>261</v>
      </c>
      <c r="B83" s="71" t="s">
        <v>288</v>
      </c>
      <c r="I83" s="66" t="s">
        <v>100</v>
      </c>
      <c r="J83" s="66"/>
      <c r="M83" s="85" t="s">
        <v>205</v>
      </c>
      <c r="N83" s="66"/>
      <c r="O83" s="57" t="s">
        <v>865</v>
      </c>
      <c r="P83" s="66"/>
      <c r="Q83" s="57" t="str">
        <f>IF(ISTEXT(HLOOKUP('Pre Cal'!N8,Diagnostics!A61:O91,23,FALSE)),HLOOKUP('Pre Cal'!N8,Diagnostics!A61:O91,23,FALSE),"-99")</f>
        <v>-99</v>
      </c>
      <c r="R83" s="57" t="str">
        <f>IF(ISTEXT(HLOOKUP('Pre Cal'!O8,Diagnostics!B61:N91,23,FALSE)),HLOOKUP('Pre Cal'!O8,Diagnostics!B61:N91,23,FALSE),"-99")</f>
        <v>-99</v>
      </c>
      <c r="S83" s="1">
        <v>1</v>
      </c>
    </row>
    <row r="84" spans="1:21" ht="12.75" customHeight="1" x14ac:dyDescent="0.25">
      <c r="A84" s="71" t="s">
        <v>262</v>
      </c>
      <c r="B84" s="71" t="s">
        <v>289</v>
      </c>
      <c r="I84" s="66" t="s">
        <v>189</v>
      </c>
      <c r="J84" s="66"/>
      <c r="M84" s="85" t="s">
        <v>209</v>
      </c>
      <c r="O84" s="57" t="s">
        <v>879</v>
      </c>
      <c r="Q84" s="57" t="str">
        <f>IF(ISTEXT(HLOOKUP('Pre Cal'!N8,Diagnostics!A61:O91,24,FALSE)),HLOOKUP('Pre Cal'!N8,Diagnostics!A61:O91,24,FALSE),"-99")</f>
        <v>-99</v>
      </c>
      <c r="R84" s="57" t="str">
        <f>IF(ISTEXT(HLOOKUP('Pre Cal'!O8,Diagnostics!B61:N91,24,FALSE)),HLOOKUP('Pre Cal'!O8,Diagnostics!B61:N91,24,FALSE),"-99")</f>
        <v>-99</v>
      </c>
      <c r="S84" s="1">
        <v>1</v>
      </c>
    </row>
    <row r="85" spans="1:21" ht="12.75" customHeight="1" x14ac:dyDescent="0.25">
      <c r="A85" s="57"/>
      <c r="I85" s="66" t="s">
        <v>281</v>
      </c>
      <c r="J85" s="66"/>
      <c r="O85" s="57" t="s">
        <v>873</v>
      </c>
      <c r="Q85" s="57" t="str">
        <f>IF(ISTEXT(HLOOKUP('Pre Cal'!N8,Diagnostics!A61:O91,25,FALSE)),HLOOKUP('Pre Cal'!N8,Diagnostics!A61:O91,25,FALSE),"-99")</f>
        <v>-99</v>
      </c>
      <c r="R85" s="57" t="str">
        <f>IF(ISTEXT(HLOOKUP('Pre Cal'!O8,Diagnostics!B61:N91,25,FALSE)),HLOOKUP('Pre Cal'!O8,Diagnostics!B61:N91,25,FALSE),"-99")</f>
        <v>-99</v>
      </c>
      <c r="S85" s="1">
        <v>1</v>
      </c>
    </row>
    <row r="86" spans="1:21" ht="12.75" customHeight="1" x14ac:dyDescent="0.25">
      <c r="A86" s="57"/>
      <c r="B86" s="57"/>
      <c r="I86" s="66" t="s">
        <v>284</v>
      </c>
      <c r="J86" s="66"/>
      <c r="O86" s="57" t="s">
        <v>869</v>
      </c>
      <c r="Q86" s="57" t="str">
        <f>IF(ISTEXT(HLOOKUP('Pre Cal'!N8,Diagnostics!A61:O91,26,FALSE)),HLOOKUP('Pre Cal'!N8,Diagnostics!A61:O91,26,FALSE),"-99")</f>
        <v>-99</v>
      </c>
      <c r="R86" s="57" t="str">
        <f>IF(ISTEXT(HLOOKUP('Pre Cal'!O8,Diagnostics!B61:N91,26,FALSE)),HLOOKUP('Pre Cal'!O8,Diagnostics!B61:N91,26,FALSE),"-99")</f>
        <v>-99</v>
      </c>
      <c r="S86" s="1">
        <v>1</v>
      </c>
    </row>
    <row r="87" spans="1:21" ht="12.75" customHeight="1" x14ac:dyDescent="0.25">
      <c r="A87" s="57"/>
      <c r="I87" s="66" t="s">
        <v>285</v>
      </c>
      <c r="J87" s="66"/>
      <c r="O87" s="57" t="s">
        <v>849</v>
      </c>
      <c r="Q87" s="57" t="str">
        <f>IF(ISTEXT(HLOOKUP('Pre Cal'!N8,Diagnostics!A61:O91,27,FALSE)),HLOOKUP('Pre Cal'!N8,Diagnostics!A61:O91,27,FALSE),"-99")</f>
        <v>-99</v>
      </c>
      <c r="R87" s="57" t="str">
        <f>IF(ISTEXT(HLOOKUP('Pre Cal'!O8,Diagnostics!B61:N91,27,FALSE)),HLOOKUP('Pre Cal'!O8,Diagnostics!B61:N91,27,FALSE),"-99")</f>
        <v>-99</v>
      </c>
      <c r="S87" s="1">
        <v>1</v>
      </c>
    </row>
    <row r="88" spans="1:21" ht="12.75" customHeight="1" x14ac:dyDescent="0.25">
      <c r="A88" s="57"/>
      <c r="B88" s="71"/>
      <c r="I88" s="66"/>
      <c r="J88" s="66"/>
      <c r="O88" s="57" t="s">
        <v>851</v>
      </c>
      <c r="Q88" s="57" t="str">
        <f>IF(ISTEXT(HLOOKUP('Pre Cal'!N8,Diagnostics!A61:O91,28,FALSE)),HLOOKUP('Pre Cal'!N8,Diagnostics!A61:O91,28,FALSE),"-99")</f>
        <v>-99</v>
      </c>
      <c r="R88" s="57" t="str">
        <f>IF(ISTEXT(HLOOKUP('Pre Cal'!O8,Diagnostics!B61:N91,28,FALSE)),HLOOKUP('Pre Cal'!O8,Diagnostics!B61:N91,28,FALSE),"-99")</f>
        <v>-99</v>
      </c>
      <c r="S88" s="1">
        <v>1</v>
      </c>
    </row>
    <row r="89" spans="1:21" s="77" customFormat="1" ht="12.75" customHeight="1" x14ac:dyDescent="0.25">
      <c r="A89" s="74"/>
      <c r="B89" s="74"/>
      <c r="C89" s="75"/>
      <c r="D89" s="75"/>
      <c r="E89" s="76"/>
      <c r="F89" s="76"/>
      <c r="G89" s="76"/>
      <c r="H89" s="76"/>
      <c r="I89" s="74"/>
      <c r="J89" s="74"/>
      <c r="K89" s="74"/>
      <c r="L89" s="74"/>
      <c r="M89" s="74"/>
      <c r="N89" s="74"/>
      <c r="O89" s="74"/>
      <c r="P89" s="74"/>
      <c r="Q89" s="74"/>
    </row>
    <row r="90" spans="1:21" ht="12.75" customHeight="1" x14ac:dyDescent="0.3">
      <c r="A90" s="64" t="s">
        <v>71</v>
      </c>
      <c r="B90" s="65" t="s">
        <v>122</v>
      </c>
      <c r="C90" s="21" t="s">
        <v>74</v>
      </c>
      <c r="D90" s="21" t="s">
        <v>123</v>
      </c>
      <c r="E90" s="21" t="s">
        <v>75</v>
      </c>
      <c r="F90" s="21" t="s">
        <v>124</v>
      </c>
      <c r="G90" s="21" t="s">
        <v>77</v>
      </c>
      <c r="H90" s="21" t="s">
        <v>125</v>
      </c>
      <c r="I90" s="21" t="s">
        <v>78</v>
      </c>
      <c r="J90" s="21" t="s">
        <v>126</v>
      </c>
      <c r="K90" s="66" t="s">
        <v>79</v>
      </c>
      <c r="L90" s="67" t="s">
        <v>127</v>
      </c>
      <c r="M90" s="21" t="s">
        <v>80</v>
      </c>
      <c r="N90" s="21" t="s">
        <v>128</v>
      </c>
      <c r="O90" s="215" t="s">
        <v>846</v>
      </c>
      <c r="P90" s="215" t="s">
        <v>847</v>
      </c>
      <c r="Q90" s="57" t="str">
        <f>IF(ISTEXT(HLOOKUP('Pre Cal'!B97,A90:M120,1,FALSE)),HLOOKUP('Pre Cal'!B97,A90:M120,1,FALSE),"")</f>
        <v/>
      </c>
    </row>
    <row r="91" spans="1:21" ht="12.75" customHeight="1" x14ac:dyDescent="0.3">
      <c r="A91" s="68" t="s">
        <v>16</v>
      </c>
      <c r="B91" s="69"/>
      <c r="C91" s="70" t="s">
        <v>16</v>
      </c>
      <c r="D91" s="70"/>
      <c r="E91" s="66" t="s">
        <v>16</v>
      </c>
      <c r="G91" s="66" t="s">
        <v>16</v>
      </c>
      <c r="I91" s="66" t="s">
        <v>16</v>
      </c>
      <c r="J91" s="66"/>
      <c r="K91" s="57" t="s">
        <v>16</v>
      </c>
      <c r="M91" s="66" t="s">
        <v>16</v>
      </c>
      <c r="N91" s="66"/>
      <c r="O91" s="191" t="s">
        <v>16</v>
      </c>
      <c r="P91" s="66"/>
      <c r="Q91" s="57" t="str">
        <f>IF(ISTEXT(HLOOKUP('Pre Cal'!T8,Diagnostics!A90:M120,2,FALSE)),HLOOKUP('Pre Cal'!T8,Diagnostics!A90:M120,2,FALSE),"")</f>
        <v/>
      </c>
    </row>
    <row r="92" spans="1:21" ht="12.75" customHeight="1" x14ac:dyDescent="0.25">
      <c r="A92" s="71" t="s">
        <v>129</v>
      </c>
      <c r="B92" s="71" t="s">
        <v>130</v>
      </c>
      <c r="C92" s="72" t="s">
        <v>129</v>
      </c>
      <c r="E92" s="72" t="s">
        <v>129</v>
      </c>
      <c r="F92" s="72"/>
      <c r="G92" s="72" t="s">
        <v>129</v>
      </c>
      <c r="H92" s="72"/>
      <c r="I92" s="72" t="s">
        <v>129</v>
      </c>
      <c r="J92" s="72"/>
      <c r="K92" s="72" t="s">
        <v>129</v>
      </c>
      <c r="L92" s="72"/>
      <c r="M92" s="72" t="s">
        <v>129</v>
      </c>
      <c r="N92" s="72"/>
      <c r="O92" s="216" t="s">
        <v>129</v>
      </c>
      <c r="P92" s="72"/>
      <c r="Q92" s="57" t="str">
        <f>IF(ISTEXT(HLOOKUP('Pre Cal'!T8,Diagnostics!A90:O120,3,FALSE)),HLOOKUP('Pre Cal'!T8,Diagnostics!A90:O120,3,FALSE),"-99")</f>
        <v>-99</v>
      </c>
      <c r="R92" s="57" t="str">
        <f>IF(ISTEXT(HLOOKUP('Pre Cal'!U8,Diagnostics!B90:P120,3,FALSE)),HLOOKUP('Pre Cal'!U8,Diagnostics!B90:P120,3,FALSE),"-99")</f>
        <v>-99</v>
      </c>
      <c r="S92" s="1">
        <v>1</v>
      </c>
    </row>
    <row r="93" spans="1:21" ht="12.75" customHeight="1" x14ac:dyDescent="0.25">
      <c r="A93" s="71" t="s">
        <v>134</v>
      </c>
      <c r="B93" s="71" t="s">
        <v>140</v>
      </c>
      <c r="C93" s="72" t="s">
        <v>134</v>
      </c>
      <c r="E93" s="72" t="s">
        <v>134</v>
      </c>
      <c r="F93" s="72"/>
      <c r="G93" s="72" t="s">
        <v>134</v>
      </c>
      <c r="H93" s="72"/>
      <c r="I93" s="72" t="s">
        <v>134</v>
      </c>
      <c r="J93" s="72"/>
      <c r="K93" s="72" t="s">
        <v>134</v>
      </c>
      <c r="L93" s="72"/>
      <c r="M93" s="72" t="s">
        <v>134</v>
      </c>
      <c r="N93" s="72"/>
      <c r="O93" s="216" t="s">
        <v>134</v>
      </c>
      <c r="P93" s="72"/>
      <c r="Q93" s="57" t="str">
        <f>IF(ISTEXT(HLOOKUP('Pre Cal'!T8,Diagnostics!A90:O120,4,FALSE)),HLOOKUP('Pre Cal'!T8,Diagnostics!A90:O120,4,FALSE),"-99")</f>
        <v>-99</v>
      </c>
      <c r="R93" s="57" t="str">
        <f>IF(ISTEXT(HLOOKUP('Pre Cal'!U8,Diagnostics!B90:P120,4,FALSE)),HLOOKUP('Pre Cal'!U8,Diagnostics!B90:P120,4,FALSE),"-99")</f>
        <v>-99</v>
      </c>
      <c r="S93" s="1">
        <v>1</v>
      </c>
    </row>
    <row r="94" spans="1:21" ht="12.75" customHeight="1" x14ac:dyDescent="0.25">
      <c r="A94" s="71" t="s">
        <v>131</v>
      </c>
      <c r="B94" s="71" t="s">
        <v>132</v>
      </c>
      <c r="C94" s="72" t="s">
        <v>133</v>
      </c>
      <c r="I94" s="66"/>
      <c r="J94" s="66"/>
      <c r="Q94" s="57" t="str">
        <f>IF(ISTEXT(HLOOKUP('Pre Cal'!T8,Diagnostics!A90:O120,5,FALSE)),HLOOKUP('Pre Cal'!T8,Diagnostics!A90:O120,5,FALSE),"-99")</f>
        <v>-99</v>
      </c>
      <c r="R94" s="57" t="str">
        <f>IF(ISTEXT(HLOOKUP('Pre Cal'!U8,Diagnostics!B90:P120,5,FALSE)),HLOOKUP('Pre Cal'!U8,Diagnostics!B90:P120,5,FALSE),"-99")</f>
        <v>-99</v>
      </c>
      <c r="S94" s="1">
        <v>1</v>
      </c>
    </row>
    <row r="95" spans="1:21" ht="12.75" customHeight="1" x14ac:dyDescent="0.25">
      <c r="A95" s="71" t="s">
        <v>135</v>
      </c>
      <c r="B95" s="71" t="s">
        <v>136</v>
      </c>
      <c r="E95" s="85" t="s">
        <v>415</v>
      </c>
      <c r="F95" s="72"/>
      <c r="G95" s="85" t="s">
        <v>415</v>
      </c>
      <c r="H95" s="72"/>
      <c r="I95" s="85" t="s">
        <v>415</v>
      </c>
      <c r="J95" s="72"/>
      <c r="K95" s="85" t="s">
        <v>415</v>
      </c>
      <c r="L95" s="72"/>
      <c r="M95" s="85" t="s">
        <v>415</v>
      </c>
      <c r="N95" s="72"/>
      <c r="O95" s="85" t="s">
        <v>415</v>
      </c>
      <c r="P95" s="72"/>
      <c r="Q95" s="57" t="str">
        <f>IF(ISTEXT(HLOOKUP('Pre Cal'!T8,Diagnostics!A90:O120,6,FALSE)),HLOOKUP('Pre Cal'!T8,Diagnostics!A90:O120,6,FALSE),"-99")</f>
        <v>-99</v>
      </c>
      <c r="R95" s="57" t="str">
        <f>IF(ISTEXT(HLOOKUP('Pre Cal'!U8,Diagnostics!B90:P120,6,FALSE)),HLOOKUP('Pre Cal'!U8,Diagnostics!B90:P120,6,FALSE),"-99")</f>
        <v>-99</v>
      </c>
      <c r="S95" s="1">
        <v>1</v>
      </c>
    </row>
    <row r="96" spans="1:21" ht="12.75" customHeight="1" x14ac:dyDescent="0.25">
      <c r="A96" s="71" t="s">
        <v>137</v>
      </c>
      <c r="B96" s="71" t="s">
        <v>138</v>
      </c>
      <c r="C96" s="85" t="s">
        <v>415</v>
      </c>
      <c r="E96" s="72" t="s">
        <v>139</v>
      </c>
      <c r="F96" s="72"/>
      <c r="G96" s="72" t="s">
        <v>139</v>
      </c>
      <c r="I96" s="72" t="s">
        <v>139</v>
      </c>
      <c r="J96" s="66"/>
      <c r="K96" s="72" t="s">
        <v>139</v>
      </c>
      <c r="L96" s="66"/>
      <c r="M96" s="72" t="s">
        <v>139</v>
      </c>
      <c r="O96" s="72" t="s">
        <v>139</v>
      </c>
      <c r="Q96" s="57" t="str">
        <f>IF(ISTEXT(HLOOKUP('Pre Cal'!T8,Diagnostics!A90:O120,7,FALSE)),HLOOKUP('Pre Cal'!T8,Diagnostics!A90:O120,7,FALSE),"-99")</f>
        <v>-99</v>
      </c>
      <c r="R96" s="57" t="str">
        <f>IF(ISTEXT(HLOOKUP('Pre Cal'!U8,Diagnostics!B90:P120,7,FALSE)),HLOOKUP('Pre Cal'!U8,Diagnostics!B90:P120,7,FALSE),"-99")</f>
        <v>-99</v>
      </c>
      <c r="S96" s="1">
        <v>1</v>
      </c>
    </row>
    <row r="97" spans="1:19" ht="12.75" customHeight="1" x14ac:dyDescent="0.25">
      <c r="C97" s="72" t="s">
        <v>139</v>
      </c>
      <c r="E97" s="72" t="s">
        <v>2</v>
      </c>
      <c r="F97" s="72"/>
      <c r="G97" s="85"/>
      <c r="H97" s="72"/>
      <c r="I97" s="85"/>
      <c r="J97" s="72"/>
      <c r="K97" s="66"/>
      <c r="L97" s="72"/>
      <c r="M97" s="71"/>
      <c r="N97" s="72"/>
      <c r="O97" s="72" t="s">
        <v>142</v>
      </c>
      <c r="P97" s="72"/>
      <c r="Q97" s="57" t="str">
        <f>IF(ISTEXT(HLOOKUP('Pre Cal'!T8,Diagnostics!A90:O120,8,FALSE)),HLOOKUP('Pre Cal'!T8,Diagnostics!A90:O120,8,FALSE),"-99")</f>
        <v>-99</v>
      </c>
      <c r="R97" s="57" t="str">
        <f>IF(ISTEXT(HLOOKUP('Pre Cal'!U8,Diagnostics!B90:P120,8,FALSE)),HLOOKUP('Pre Cal'!U8,Diagnostics!B90:P120,8,FALSE),"-99")</f>
        <v>-99</v>
      </c>
      <c r="S97" s="1">
        <v>1</v>
      </c>
    </row>
    <row r="98" spans="1:19" ht="12.75" customHeight="1" x14ac:dyDescent="0.25">
      <c r="A98" s="85" t="s">
        <v>414</v>
      </c>
      <c r="C98" s="72" t="s">
        <v>2</v>
      </c>
      <c r="E98" s="72" t="s">
        <v>141</v>
      </c>
      <c r="G98" s="72" t="s">
        <v>142</v>
      </c>
      <c r="H98" s="72"/>
      <c r="I98" s="72" t="s">
        <v>142</v>
      </c>
      <c r="J98" s="72"/>
      <c r="K98" s="72" t="s">
        <v>142</v>
      </c>
      <c r="L98" s="72"/>
      <c r="M98" s="72" t="s">
        <v>142</v>
      </c>
      <c r="N98" s="72"/>
      <c r="O98" s="72" t="s">
        <v>144</v>
      </c>
      <c r="P98" s="72"/>
      <c r="Q98" s="57" t="str">
        <f>IF(ISTEXT(HLOOKUP('Pre Cal'!T8,Diagnostics!A90:O120,9,FALSE)),HLOOKUP('Pre Cal'!T8,Diagnostics!A90:O120,9,FALSE),"-99")</f>
        <v>-99</v>
      </c>
      <c r="R98" s="57" t="str">
        <f>IF(ISTEXT(HLOOKUP('Pre Cal'!U8,Diagnostics!B90:P120,9,FALSE)),HLOOKUP('Pre Cal'!U8,Diagnostics!B90:P120,9,FALSE),"-99")</f>
        <v>-99</v>
      </c>
      <c r="S98" s="1">
        <v>1</v>
      </c>
    </row>
    <row r="99" spans="1:19" ht="12.75" customHeight="1" x14ac:dyDescent="0.25">
      <c r="A99" s="71" t="s">
        <v>29</v>
      </c>
      <c r="B99" s="71" t="s">
        <v>143</v>
      </c>
      <c r="C99" s="72" t="s">
        <v>141</v>
      </c>
      <c r="F99" s="72"/>
      <c r="G99" s="72" t="s">
        <v>144</v>
      </c>
      <c r="I99" s="72" t="s">
        <v>144</v>
      </c>
      <c r="K99" s="72" t="s">
        <v>144</v>
      </c>
      <c r="M99" s="72" t="s">
        <v>144</v>
      </c>
      <c r="O99" s="197" t="s">
        <v>848</v>
      </c>
      <c r="Q99" s="57" t="str">
        <f>IF(ISTEXT(HLOOKUP('Pre Cal'!T8,Diagnostics!A90:O120,10,FALSE)),HLOOKUP('Pre Cal'!T8,Diagnostics!A90:O120,10,FALSE),"-99")</f>
        <v>-99</v>
      </c>
      <c r="R99" s="57" t="str">
        <f>IF(ISTEXT(HLOOKUP('Pre Cal'!U8,Diagnostics!B90:P120,10,FALSE)),HLOOKUP('Pre Cal'!U8,Diagnostics!B90:P120,10,FALSE),"-99")</f>
        <v>-99</v>
      </c>
      <c r="S99" s="1">
        <v>1</v>
      </c>
    </row>
    <row r="100" spans="1:19" ht="12.75" customHeight="1" x14ac:dyDescent="0.25">
      <c r="A100" s="71" t="s">
        <v>30</v>
      </c>
      <c r="B100" s="71" t="s">
        <v>290</v>
      </c>
      <c r="E100" s="72" t="s">
        <v>146</v>
      </c>
      <c r="F100" s="72"/>
      <c r="G100" s="85"/>
      <c r="I100" s="85" t="s">
        <v>291</v>
      </c>
      <c r="J100" s="66"/>
      <c r="L100" s="71"/>
      <c r="M100" s="71"/>
      <c r="N100" s="66"/>
      <c r="O100" s="217" t="s">
        <v>854</v>
      </c>
      <c r="P100" s="66"/>
      <c r="Q100" s="57" t="str">
        <f>IF(ISTEXT(HLOOKUP('Pre Cal'!T8,Diagnostics!A90:O120,11,FALSE)),HLOOKUP('Pre Cal'!T8,Diagnostics!A90:O120,11,FALSE),"-99")</f>
        <v>-99</v>
      </c>
      <c r="R100" s="57" t="str">
        <f>IF(ISTEXT(HLOOKUP('Pre Cal'!U8,Diagnostics!B90:P120,11,FALSE)),HLOOKUP('Pre Cal'!U8,Diagnostics!B90:P120,11,FALSE),"-99")</f>
        <v>-99</v>
      </c>
      <c r="S100" s="1">
        <v>1</v>
      </c>
    </row>
    <row r="101" spans="1:19" ht="12.75" customHeight="1" x14ac:dyDescent="0.25">
      <c r="A101" s="71" t="s">
        <v>31</v>
      </c>
      <c r="B101" s="71" t="s">
        <v>156</v>
      </c>
      <c r="C101" s="72" t="s">
        <v>146</v>
      </c>
      <c r="E101" s="72" t="s">
        <v>148</v>
      </c>
      <c r="G101" s="85" t="s">
        <v>291</v>
      </c>
      <c r="I101" s="71" t="s">
        <v>165</v>
      </c>
      <c r="K101" s="71" t="s">
        <v>150</v>
      </c>
      <c r="L101" s="71"/>
      <c r="M101" s="85" t="s">
        <v>155</v>
      </c>
      <c r="N101" s="66"/>
      <c r="O101" s="217" t="s">
        <v>855</v>
      </c>
      <c r="P101" s="66"/>
      <c r="Q101" s="57" t="str">
        <f>IF(ISTEXT(HLOOKUP('Pre Cal'!T8,Diagnostics!A90:O120,12,FALSE)),HLOOKUP('Pre Cal'!T8,Diagnostics!A90:O120,12,FALSE),"-99")</f>
        <v>-99</v>
      </c>
      <c r="R101" s="57" t="str">
        <f>IF(ISTEXT(HLOOKUP('Pre Cal'!U8,Diagnostics!B90:P120,12,FALSE)),HLOOKUP('Pre Cal'!U8,Diagnostics!B90:P120,12,FALSE),"-99")</f>
        <v>-99</v>
      </c>
      <c r="S101" s="1">
        <v>1</v>
      </c>
    </row>
    <row r="102" spans="1:19" ht="12.75" customHeight="1" x14ac:dyDescent="0.25">
      <c r="A102" s="71" t="s">
        <v>33</v>
      </c>
      <c r="B102" s="71" t="s">
        <v>167</v>
      </c>
      <c r="C102" s="72" t="s">
        <v>148</v>
      </c>
      <c r="F102" s="72"/>
      <c r="G102" s="85" t="s">
        <v>164</v>
      </c>
      <c r="I102" s="85" t="s">
        <v>294</v>
      </c>
      <c r="J102" s="66"/>
      <c r="K102" s="71" t="s">
        <v>154</v>
      </c>
      <c r="L102" s="71"/>
      <c r="M102" s="85" t="s">
        <v>160</v>
      </c>
      <c r="N102" s="66"/>
      <c r="O102" s="217" t="s">
        <v>856</v>
      </c>
      <c r="P102" s="66"/>
      <c r="Q102" s="57" t="str">
        <f>IF(ISTEXT(HLOOKUP('Pre Cal'!T8,Diagnostics!A90:O120,13,FALSE)),HLOOKUP('Pre Cal'!T8,Diagnostics!A90:O120,13,FALSE),"-99")</f>
        <v>-99</v>
      </c>
      <c r="R102" s="57" t="str">
        <f>IF(ISTEXT(HLOOKUP('Pre Cal'!U8,Diagnostics!B90:P120,13,FALSE)),HLOOKUP('Pre Cal'!U8,Diagnostics!B90:P120,13,FALSE),"-99")</f>
        <v>-99</v>
      </c>
      <c r="S102" s="1">
        <v>1</v>
      </c>
    </row>
    <row r="103" spans="1:19" x14ac:dyDescent="0.25">
      <c r="A103" s="71" t="s">
        <v>292</v>
      </c>
      <c r="B103" s="71" t="s">
        <v>293</v>
      </c>
      <c r="E103" s="72" t="s">
        <v>230</v>
      </c>
      <c r="F103" s="72"/>
      <c r="G103" s="85" t="s">
        <v>169</v>
      </c>
      <c r="I103" s="85" t="s">
        <v>297</v>
      </c>
      <c r="J103" s="66"/>
      <c r="K103" s="71" t="s">
        <v>159</v>
      </c>
      <c r="L103" s="71"/>
      <c r="M103" s="85" t="s">
        <v>236</v>
      </c>
      <c r="N103" s="66"/>
      <c r="O103" s="217" t="s">
        <v>857</v>
      </c>
      <c r="P103" s="66"/>
      <c r="Q103" s="57" t="str">
        <f>IF(ISTEXT(HLOOKUP('Pre Cal'!T8,Diagnostics!A90:O120,14,FALSE)),HLOOKUP('Pre Cal'!T8,Diagnostics!A90:O120,14,FALSE),"-99")</f>
        <v>-99</v>
      </c>
      <c r="R103" s="57" t="str">
        <f>IF(ISTEXT(HLOOKUP('Pre Cal'!U8,Diagnostics!B90:P120,14,FALSE)),HLOOKUP('Pre Cal'!U8,Diagnostics!B90:P120,14,FALSE),"-99")</f>
        <v>-99</v>
      </c>
      <c r="S103" s="1">
        <v>1</v>
      </c>
    </row>
    <row r="104" spans="1:19" x14ac:dyDescent="0.25">
      <c r="A104" s="71" t="s">
        <v>295</v>
      </c>
      <c r="B104" s="71" t="s">
        <v>296</v>
      </c>
      <c r="C104" s="72" t="s">
        <v>233</v>
      </c>
      <c r="E104" s="72" t="s">
        <v>163</v>
      </c>
      <c r="G104" s="85" t="s">
        <v>100</v>
      </c>
      <c r="I104" s="85" t="s">
        <v>196</v>
      </c>
      <c r="J104" s="66"/>
      <c r="K104" s="71" t="s">
        <v>240</v>
      </c>
      <c r="L104" s="71"/>
      <c r="M104" s="85" t="s">
        <v>241</v>
      </c>
      <c r="N104" s="66"/>
      <c r="O104" s="197" t="s">
        <v>858</v>
      </c>
      <c r="P104" s="66"/>
      <c r="Q104" s="57" t="str">
        <f>IF(ISTEXT(HLOOKUP('Pre Cal'!T8,Diagnostics!A90:O120,15,FALSE)),HLOOKUP('Pre Cal'!T8,Diagnostics!A90:O120,15,FALSE),"-99")</f>
        <v>-99</v>
      </c>
      <c r="R104" s="57" t="str">
        <f>IF(ISTEXT(HLOOKUP('Pre Cal'!U8,Diagnostics!B90:P120,15,FALSE)),HLOOKUP('Pre Cal'!U8,Diagnostics!B90:P120,15,FALSE),"-99")</f>
        <v>-99</v>
      </c>
      <c r="S104" s="1">
        <v>1</v>
      </c>
    </row>
    <row r="105" spans="1:19" x14ac:dyDescent="0.25">
      <c r="A105" s="71" t="s">
        <v>298</v>
      </c>
      <c r="B105" s="71" t="s">
        <v>299</v>
      </c>
      <c r="C105" s="72" t="s">
        <v>238</v>
      </c>
      <c r="G105" s="85" t="s">
        <v>189</v>
      </c>
      <c r="I105" s="71" t="s">
        <v>201</v>
      </c>
      <c r="K105" s="71" t="s">
        <v>171</v>
      </c>
      <c r="L105" s="71"/>
      <c r="M105" s="85" t="s">
        <v>100</v>
      </c>
      <c r="N105" s="66"/>
      <c r="O105" s="197" t="s">
        <v>859</v>
      </c>
      <c r="P105" s="66"/>
      <c r="Q105" s="57" t="str">
        <f>IF(ISTEXT(HLOOKUP('Pre Cal'!T8,Diagnostics!A90:O120,16,FALSE)),HLOOKUP('Pre Cal'!T8,Diagnostics!A90:O120,16,FALSE),"-99")</f>
        <v>-99</v>
      </c>
      <c r="R105" s="57" t="str">
        <f>IF(ISTEXT(HLOOKUP('Pre Cal'!U8,Diagnostics!B90:P120,16,FALSE)),HLOOKUP('Pre Cal'!U8,Diagnostics!B90:P120,16,FALSE),"-99")</f>
        <v>-99</v>
      </c>
      <c r="S105" s="1">
        <v>1</v>
      </c>
    </row>
    <row r="106" spans="1:19" x14ac:dyDescent="0.25">
      <c r="A106" s="71" t="s">
        <v>300</v>
      </c>
      <c r="B106" s="71" t="s">
        <v>182</v>
      </c>
      <c r="C106" s="72" t="s">
        <v>230</v>
      </c>
      <c r="G106" s="85" t="s">
        <v>301</v>
      </c>
      <c r="I106" s="85" t="s">
        <v>303</v>
      </c>
      <c r="J106" s="66"/>
      <c r="K106" s="71" t="s">
        <v>175</v>
      </c>
      <c r="L106" s="71"/>
      <c r="M106" s="85" t="s">
        <v>302</v>
      </c>
      <c r="N106" s="66"/>
      <c r="O106" s="197" t="s">
        <v>852</v>
      </c>
      <c r="P106" s="66"/>
      <c r="Q106" s="57" t="str">
        <f>IF(ISTEXT(HLOOKUP('Pre Cal'!T8,Diagnostics!A90:O120,17,FALSE)),HLOOKUP('Pre Cal'!T8,Diagnostics!A90:O120,17,FALSE),"-99")</f>
        <v>-99</v>
      </c>
      <c r="R106" s="57" t="str">
        <f>IF(ISTEXT(HLOOKUP('Pre Cal'!U8,Diagnostics!B90:P120,17,FALSE)),HLOOKUP('Pre Cal'!U8,Diagnostics!B90:P120,17,FALSE),"-99")</f>
        <v>-99</v>
      </c>
      <c r="S106" s="1">
        <v>1</v>
      </c>
    </row>
    <row r="107" spans="1:19" x14ac:dyDescent="0.25">
      <c r="A107" s="71" t="s">
        <v>187</v>
      </c>
      <c r="B107" s="71" t="s">
        <v>286</v>
      </c>
      <c r="C107" s="72" t="s">
        <v>177</v>
      </c>
      <c r="I107" s="85" t="s">
        <v>204</v>
      </c>
      <c r="J107" s="66"/>
      <c r="K107" s="71" t="s">
        <v>180</v>
      </c>
      <c r="L107" s="71"/>
      <c r="M107" s="85" t="s">
        <v>246</v>
      </c>
      <c r="N107" s="66"/>
      <c r="O107" s="197" t="s">
        <v>863</v>
      </c>
      <c r="P107" s="66"/>
      <c r="Q107" s="57" t="str">
        <f>IF(ISTEXT(HLOOKUP('Pre Cal'!T8,Diagnostics!A90:O120,18,FALSE)),HLOOKUP('Pre Cal'!T8,Diagnostics!A90:O120,18,FALSE),"-99")</f>
        <v>-99</v>
      </c>
      <c r="R107" s="57" t="str">
        <f>IF(ISTEXT(HLOOKUP('Pre Cal'!U8,Diagnostics!B90:P120,18,FALSE)),HLOOKUP('Pre Cal'!U8,Diagnostics!B90:P120,18,FALSE),"-99")</f>
        <v>-99</v>
      </c>
      <c r="S107" s="1">
        <v>1</v>
      </c>
    </row>
    <row r="108" spans="1:19" x14ac:dyDescent="0.25">
      <c r="A108" s="71" t="s">
        <v>37</v>
      </c>
      <c r="B108" s="71" t="s">
        <v>193</v>
      </c>
      <c r="C108" s="72" t="s">
        <v>183</v>
      </c>
      <c r="I108" s="85" t="s">
        <v>238</v>
      </c>
      <c r="J108" s="66"/>
      <c r="K108" s="71" t="s">
        <v>185</v>
      </c>
      <c r="L108" s="71"/>
      <c r="M108" s="85" t="s">
        <v>181</v>
      </c>
      <c r="N108" s="66"/>
      <c r="O108" s="197" t="s">
        <v>864</v>
      </c>
      <c r="P108" s="66"/>
      <c r="Q108" s="57" t="str">
        <f>IF(ISTEXT(HLOOKUP('Pre Cal'!T8,Diagnostics!A90:O120,19,FALSE)),HLOOKUP('Pre Cal'!T8,Diagnostics!A90:O120,19,FALSE),"-99")</f>
        <v>-99</v>
      </c>
      <c r="R108" s="57" t="str">
        <f>IF(ISTEXT(HLOOKUP('Pre Cal'!U8,Diagnostics!B90:P120,19,FALSE)),HLOOKUP('Pre Cal'!U8,Diagnostics!B90:P120,19,FALSE),"-99")</f>
        <v>-99</v>
      </c>
      <c r="S108" s="1">
        <v>1</v>
      </c>
    </row>
    <row r="109" spans="1:19" x14ac:dyDescent="0.25">
      <c r="A109" s="71" t="s">
        <v>38</v>
      </c>
      <c r="B109" s="71" t="s">
        <v>199</v>
      </c>
      <c r="C109" s="72" t="s">
        <v>163</v>
      </c>
      <c r="I109" s="102" t="s">
        <v>208</v>
      </c>
      <c r="J109" s="73"/>
      <c r="K109" s="71" t="s">
        <v>191</v>
      </c>
      <c r="L109" s="71"/>
      <c r="M109" s="85" t="s">
        <v>176</v>
      </c>
      <c r="N109" s="66"/>
      <c r="O109" s="197" t="s">
        <v>850</v>
      </c>
      <c r="P109" s="66"/>
      <c r="Q109" s="57" t="str">
        <f>IF(ISTEXT(HLOOKUP('Pre Cal'!T8,Diagnostics!A90:O120,20,FALSE)),HLOOKUP('Pre Cal'!T8,Diagnostics!A90:O120,20,FALSE),"-99")</f>
        <v>-99</v>
      </c>
      <c r="R109" s="57" t="str">
        <f>IF(ISTEXT(HLOOKUP('Pre Cal'!U8,Diagnostics!B90:P120,20,FALSE)),HLOOKUP('Pre Cal'!U8,Diagnostics!B90:P120,20,FALSE),"-99")</f>
        <v>-99</v>
      </c>
      <c r="S109" s="1">
        <v>1</v>
      </c>
    </row>
    <row r="110" spans="1:19" x14ac:dyDescent="0.25">
      <c r="A110" s="71" t="s">
        <v>39</v>
      </c>
      <c r="B110" s="71" t="s">
        <v>203</v>
      </c>
      <c r="C110" s="72" t="s">
        <v>194</v>
      </c>
      <c r="I110" s="102" t="s">
        <v>211</v>
      </c>
      <c r="J110" s="73"/>
      <c r="K110" s="71" t="s">
        <v>252</v>
      </c>
      <c r="L110" s="71"/>
      <c r="M110" s="85" t="s">
        <v>304</v>
      </c>
      <c r="N110" s="66"/>
      <c r="O110" s="197" t="s">
        <v>871</v>
      </c>
      <c r="P110" s="66"/>
      <c r="Q110" s="57" t="str">
        <f>IF(ISTEXT(HLOOKUP('Pre Cal'!T8,Diagnostics!A90:O120,21,FALSE)),HLOOKUP('Pre Cal'!T8,Diagnostics!A90:O120,21,FALSE),"-99")</f>
        <v>-99</v>
      </c>
      <c r="R110" s="57" t="str">
        <f>IF(ISTEXT(HLOOKUP('Pre Cal'!U8,Diagnostics!B90:P120,21,FALSE)),HLOOKUP('Pre Cal'!U8,Diagnostics!B90:P120,21,FALSE),"-99")</f>
        <v>-99</v>
      </c>
      <c r="S110" s="1">
        <v>1</v>
      </c>
    </row>
    <row r="111" spans="1:19" x14ac:dyDescent="0.25">
      <c r="A111" s="71" t="s">
        <v>206</v>
      </c>
      <c r="B111" s="71" t="s">
        <v>207</v>
      </c>
      <c r="C111" s="72" t="s">
        <v>200</v>
      </c>
      <c r="I111" s="102" t="s">
        <v>214</v>
      </c>
      <c r="J111" s="73"/>
      <c r="K111" s="71" t="s">
        <v>197</v>
      </c>
      <c r="M111" s="85" t="s">
        <v>192</v>
      </c>
      <c r="N111" s="66"/>
      <c r="O111" s="197" t="s">
        <v>865</v>
      </c>
      <c r="P111" s="66"/>
      <c r="Q111" s="57" t="str">
        <f>IF(ISTEXT(HLOOKUP('Pre Cal'!T8,Diagnostics!A90:O120,22,FALSE)),HLOOKUP('Pre Cal'!T8,Diagnostics!A90:O120,22,FALSE),"-99")</f>
        <v>-99</v>
      </c>
      <c r="R111" s="57" t="str">
        <f>IF(ISTEXT(HLOOKUP('Pre Cal'!U8,Diagnostics!B90:P120,22,FALSE)),HLOOKUP('Pre Cal'!U8,Diagnostics!B90:P120,22,FALSE),"-99")</f>
        <v>-99</v>
      </c>
      <c r="S111" s="1">
        <v>1</v>
      </c>
    </row>
    <row r="112" spans="1:19" x14ac:dyDescent="0.25">
      <c r="A112" s="57"/>
      <c r="B112" s="57"/>
      <c r="I112" s="85" t="s">
        <v>164</v>
      </c>
      <c r="J112" s="66"/>
      <c r="M112" s="85" t="s">
        <v>198</v>
      </c>
      <c r="N112" s="66"/>
      <c r="O112" s="71" t="s">
        <v>872</v>
      </c>
      <c r="P112" s="66"/>
      <c r="Q112" s="57" t="str">
        <f>IF(ISTEXT(HLOOKUP('Pre Cal'!T8,Diagnostics!A90:O120,23,FALSE)),HLOOKUP('Pre Cal'!T8,Diagnostics!A90:O120,23,FALSE),"-99")</f>
        <v>-99</v>
      </c>
      <c r="R112" s="57" t="str">
        <f>IF(ISTEXT(HLOOKUP('Pre Cal'!U8,Diagnostics!B90:P120,23,FALSE)),HLOOKUP('Pre Cal'!U8,Diagnostics!B90:P120,23,FALSE),"-99")</f>
        <v>-99</v>
      </c>
      <c r="S112" s="1">
        <v>1</v>
      </c>
    </row>
    <row r="113" spans="1:19" x14ac:dyDescent="0.25">
      <c r="A113" s="57"/>
      <c r="B113" s="57"/>
      <c r="I113" s="85" t="s">
        <v>169</v>
      </c>
      <c r="J113" s="66"/>
      <c r="M113" s="85" t="s">
        <v>202</v>
      </c>
      <c r="N113" s="66"/>
      <c r="O113" s="71" t="s">
        <v>873</v>
      </c>
      <c r="P113" s="66"/>
      <c r="Q113" s="57" t="str">
        <f>IF(ISTEXT(HLOOKUP('Pre Cal'!T8,Diagnostics!A90:O120,24,FALSE)),HLOOKUP('Pre Cal'!T8,Diagnostics!A90:O120,24,FALSE),"-99")</f>
        <v>-99</v>
      </c>
      <c r="R113" s="57" t="str">
        <f>IF(ISTEXT(HLOOKUP('Pre Cal'!U8,Diagnostics!B90:P120,24,FALSE)),HLOOKUP('Pre Cal'!U8,Diagnostics!B90:P120,24,FALSE),"-99")</f>
        <v>-99</v>
      </c>
      <c r="S113" s="1">
        <v>1</v>
      </c>
    </row>
    <row r="114" spans="1:19" x14ac:dyDescent="0.25">
      <c r="A114" s="57"/>
      <c r="B114" s="57"/>
      <c r="I114" s="85" t="s">
        <v>100</v>
      </c>
      <c r="J114" s="66"/>
      <c r="M114" s="85" t="s">
        <v>205</v>
      </c>
      <c r="N114" s="66"/>
      <c r="O114" s="71" t="s">
        <v>869</v>
      </c>
      <c r="P114" s="66"/>
      <c r="Q114" s="57" t="str">
        <f>IF(ISTEXT(HLOOKUP('Pre Cal'!T8,Diagnostics!A90:O120,25,FALSE)),HLOOKUP('Pre Cal'!T8,Diagnostics!A90:O120,25,FALSE),"-99")</f>
        <v>-99</v>
      </c>
      <c r="R114" s="57" t="str">
        <f>IF(ISTEXT(HLOOKUP('Pre Cal'!U8,Diagnostics!B90:P120,25,FALSE)),HLOOKUP('Pre Cal'!U8,Diagnostics!B90:P120,25,FALSE),"-99")</f>
        <v>-99</v>
      </c>
      <c r="S114" s="1">
        <v>1</v>
      </c>
    </row>
    <row r="115" spans="1:19" x14ac:dyDescent="0.25">
      <c r="A115" s="57"/>
      <c r="B115" s="57"/>
      <c r="I115" s="85" t="s">
        <v>189</v>
      </c>
      <c r="J115" s="66"/>
      <c r="M115" s="85" t="s">
        <v>209</v>
      </c>
      <c r="O115" s="71" t="s">
        <v>849</v>
      </c>
      <c r="Q115" s="57" t="str">
        <f>IF(ISTEXT(HLOOKUP('Pre Cal'!T8,Diagnostics!A90:O120,26,FALSE)),HLOOKUP('Pre Cal'!T8,Diagnostics!A90:O120,26,FALSE),"-99")</f>
        <v>-99</v>
      </c>
      <c r="R115" s="57" t="str">
        <f>IF(ISTEXT(HLOOKUP('Pre Cal'!U8,Diagnostics!B90:P120,26,FALSE)),HLOOKUP('Pre Cal'!U8,Diagnostics!B90:P120,26,FALSE),"-99")</f>
        <v>-99</v>
      </c>
      <c r="S115" s="1">
        <v>1</v>
      </c>
    </row>
    <row r="116" spans="1:19" x14ac:dyDescent="0.25">
      <c r="A116" s="57"/>
      <c r="B116" s="57"/>
      <c r="I116" s="85" t="s">
        <v>301</v>
      </c>
      <c r="J116" s="66"/>
      <c r="O116" s="71" t="s">
        <v>851</v>
      </c>
      <c r="Q116" s="57" t="str">
        <f>IF(ISTEXT(HLOOKUP('Pre Cal'!T8,Diagnostics!A90:O120,27,FALSE)),HLOOKUP('Pre Cal'!T8,Diagnostics!A90:O120,27,FALSE),"-99")</f>
        <v>-99</v>
      </c>
      <c r="R116" s="57" t="str">
        <f>IF(ISTEXT(HLOOKUP('Pre Cal'!U8,Diagnostics!B90:P120,27,FALSE)),HLOOKUP('Pre Cal'!U8,Diagnostics!B90:P120,27,FALSE),"-99")</f>
        <v>-99</v>
      </c>
      <c r="S116" s="1">
        <v>1</v>
      </c>
    </row>
    <row r="117" spans="1:19" s="77" customFormat="1" x14ac:dyDescent="0.25">
      <c r="C117" s="75"/>
      <c r="D117" s="75"/>
      <c r="E117" s="76"/>
      <c r="F117" s="76"/>
      <c r="G117" s="76"/>
      <c r="H117" s="76"/>
      <c r="I117" s="74"/>
      <c r="J117" s="74"/>
      <c r="K117" s="74"/>
      <c r="L117" s="74"/>
      <c r="M117" s="74"/>
      <c r="N117" s="74"/>
      <c r="P117" s="74"/>
      <c r="Q117" s="74"/>
    </row>
    <row r="118" spans="1:19" ht="13" x14ac:dyDescent="0.3">
      <c r="A118" s="69" t="s">
        <v>82</v>
      </c>
      <c r="B118" s="80" t="s">
        <v>122</v>
      </c>
      <c r="C118" s="72" t="s">
        <v>83</v>
      </c>
      <c r="D118" s="72" t="s">
        <v>123</v>
      </c>
      <c r="E118" s="66" t="s">
        <v>84</v>
      </c>
      <c r="F118" s="66" t="s">
        <v>124</v>
      </c>
      <c r="G118" s="81" t="s">
        <v>85</v>
      </c>
      <c r="H118" s="81" t="s">
        <v>125</v>
      </c>
      <c r="I118" s="191" t="s">
        <v>449</v>
      </c>
      <c r="J118" s="57" t="s">
        <v>126</v>
      </c>
    </row>
    <row r="119" spans="1:19" x14ac:dyDescent="0.25">
      <c r="A119" s="71" t="s">
        <v>305</v>
      </c>
      <c r="B119" s="66" t="s">
        <v>306</v>
      </c>
      <c r="C119" s="71" t="s">
        <v>305</v>
      </c>
      <c r="D119" s="71" t="s">
        <v>306</v>
      </c>
      <c r="E119" s="71" t="s">
        <v>305</v>
      </c>
      <c r="G119" s="71" t="s">
        <v>305</v>
      </c>
      <c r="H119" s="82"/>
      <c r="I119" s="71" t="s">
        <v>450</v>
      </c>
      <c r="Q119" s="57" t="str">
        <f>IF(ISTEXT(HLOOKUP('Pre Cal'!B42,Diagnostics!A118:M144,2,FALSE)),HLOOKUP('Pre Cal'!B42,Diagnostics!A118:M144,2,FALSE),"-99")</f>
        <v>-99</v>
      </c>
      <c r="R119" s="57" t="str">
        <f>IF(ISTEXT(HLOOKUP('Pre Cal'!C42,Diagnostics!B118:N144,2,FALSE)),HLOOKUP('Pre Cal'!C42,Diagnostics!B118:N144,2,FALSE),"-99")</f>
        <v>-99</v>
      </c>
      <c r="S119" s="1">
        <v>1</v>
      </c>
    </row>
    <row r="120" spans="1:19" x14ac:dyDescent="0.25">
      <c r="A120" s="71" t="s">
        <v>307</v>
      </c>
      <c r="B120" s="66" t="s">
        <v>308</v>
      </c>
      <c r="C120" s="71" t="s">
        <v>307</v>
      </c>
      <c r="D120" s="71" t="s">
        <v>308</v>
      </c>
      <c r="E120" s="71" t="s">
        <v>307</v>
      </c>
      <c r="G120" s="71" t="s">
        <v>307</v>
      </c>
      <c r="H120" s="82"/>
      <c r="I120" s="71" t="s">
        <v>451</v>
      </c>
      <c r="Q120" s="57" t="str">
        <f>IF(ISTEXT(HLOOKUP('Pre Cal'!B42,Diagnostics!A118:M144,3,FALSE)),HLOOKUP('Pre Cal'!B42,Diagnostics!A118:M144,3,FALSE),"-99")</f>
        <v>-99</v>
      </c>
      <c r="R120" s="57" t="str">
        <f>IF(ISTEXT(HLOOKUP('Pre Cal'!C42,Diagnostics!B118:N144,3,FALSE)),HLOOKUP('Pre Cal'!C42,Diagnostics!B118:N144,3,FALSE),"-99")</f>
        <v>-99</v>
      </c>
      <c r="S120" s="1">
        <v>1</v>
      </c>
    </row>
    <row r="121" spans="1:19" x14ac:dyDescent="0.25">
      <c r="A121" s="71" t="s">
        <v>134</v>
      </c>
      <c r="B121" s="66" t="s">
        <v>140</v>
      </c>
      <c r="C121" s="71" t="s">
        <v>134</v>
      </c>
      <c r="D121" s="71" t="s">
        <v>140</v>
      </c>
      <c r="E121" s="71" t="s">
        <v>134</v>
      </c>
      <c r="G121" s="71" t="s">
        <v>134</v>
      </c>
      <c r="H121" s="83"/>
      <c r="I121" s="71" t="s">
        <v>452</v>
      </c>
      <c r="Q121" s="57" t="str">
        <f>IF(ISTEXT(HLOOKUP('Pre Cal'!B42,Diagnostics!A118:M144,4,FALSE)),HLOOKUP('Pre Cal'!B42,Diagnostics!A118:M144,4,FALSE),"-99")</f>
        <v>-99</v>
      </c>
      <c r="R121" s="57" t="str">
        <f>IF(ISTEXT(HLOOKUP('Pre Cal'!C42,Diagnostics!B118:N144,4,FALSE)),HLOOKUP('Pre Cal'!C42,Diagnostics!B118:N144,4,FALSE),"-99")</f>
        <v>-99</v>
      </c>
      <c r="S121" s="1">
        <v>1</v>
      </c>
    </row>
    <row r="122" spans="1:19" x14ac:dyDescent="0.25">
      <c r="A122" s="71"/>
      <c r="B122" s="71"/>
      <c r="C122" s="71"/>
      <c r="D122" s="71"/>
      <c r="E122" s="85" t="s">
        <v>415</v>
      </c>
      <c r="G122" s="85" t="s">
        <v>415</v>
      </c>
      <c r="H122" s="82"/>
      <c r="I122" s="71" t="s">
        <v>414</v>
      </c>
      <c r="Q122" s="57" t="str">
        <f>IF(ISTEXT(HLOOKUP('Pre Cal'!B42,Diagnostics!A118:M144,5,FALSE)),HLOOKUP('Pre Cal'!B42,Diagnostics!A118:M144,5,FALSE),"-99")</f>
        <v>-99</v>
      </c>
      <c r="R122" s="57" t="str">
        <f>IF(ISTEXT(HLOOKUP('Pre Cal'!C42,Diagnostics!B118:N144,5,FALSE)),HLOOKUP('Pre Cal'!C42,Diagnostics!B118:N144,5,FALSE),"-99")</f>
        <v>-99</v>
      </c>
      <c r="S122" s="1">
        <v>1</v>
      </c>
    </row>
    <row r="123" spans="1:19" x14ac:dyDescent="0.25">
      <c r="A123" s="71" t="s">
        <v>309</v>
      </c>
      <c r="B123" s="66" t="s">
        <v>310</v>
      </c>
      <c r="C123" s="71" t="s">
        <v>309</v>
      </c>
      <c r="D123" s="71" t="s">
        <v>310</v>
      </c>
      <c r="E123" s="85" t="s">
        <v>139</v>
      </c>
      <c r="G123" s="84" t="s">
        <v>312</v>
      </c>
      <c r="H123" s="82"/>
      <c r="I123" s="71" t="s">
        <v>453</v>
      </c>
      <c r="Q123" s="57" t="str">
        <f>IF(ISTEXT(HLOOKUP('Pre Cal'!B42,Diagnostics!A118:M144,6,FALSE)),HLOOKUP('Pre Cal'!B42,Diagnostics!A118:M144,6,FALSE),"-99")</f>
        <v>-99</v>
      </c>
      <c r="R123" s="57" t="str">
        <f>IF(ISTEXT(HLOOKUP('Pre Cal'!C42,Diagnostics!B118:N144,6,FALSE)),HLOOKUP('Pre Cal'!C42,Diagnostics!B118:N144,6,FALSE),"-99")</f>
        <v>-99</v>
      </c>
      <c r="S123" s="1">
        <v>1</v>
      </c>
    </row>
    <row r="124" spans="1:19" x14ac:dyDescent="0.25">
      <c r="A124" s="71" t="s">
        <v>313</v>
      </c>
      <c r="B124" s="66" t="s">
        <v>314</v>
      </c>
      <c r="C124" s="71" t="s">
        <v>313</v>
      </c>
      <c r="D124" s="71" t="s">
        <v>314</v>
      </c>
      <c r="G124" s="84" t="s">
        <v>316</v>
      </c>
      <c r="H124" s="82"/>
      <c r="I124" s="71"/>
      <c r="Q124" s="57" t="str">
        <f>IF(ISTEXT(HLOOKUP('Pre Cal'!B42,Diagnostics!A118:M144,7,FALSE)),HLOOKUP('Pre Cal'!B42,Diagnostics!A118:M144,7,FALSE),"-99")</f>
        <v>-99</v>
      </c>
      <c r="R124" s="57" t="str">
        <f>IF(ISTEXT(HLOOKUP('Pre Cal'!C42,Diagnostics!B118:N144,7,FALSE)),HLOOKUP('Pre Cal'!C42,Diagnostics!B118:N144,7,FALSE),"-99")</f>
        <v>-99</v>
      </c>
      <c r="S124" s="1">
        <v>1</v>
      </c>
    </row>
    <row r="125" spans="1:19" x14ac:dyDescent="0.25">
      <c r="A125" s="71" t="s">
        <v>317</v>
      </c>
      <c r="B125" s="66" t="s">
        <v>318</v>
      </c>
      <c r="C125" s="71" t="s">
        <v>317</v>
      </c>
      <c r="D125" s="71" t="s">
        <v>318</v>
      </c>
      <c r="E125" s="62" t="s">
        <v>311</v>
      </c>
      <c r="G125" s="84" t="s">
        <v>320</v>
      </c>
      <c r="H125" s="82"/>
      <c r="I125" s="71" t="s">
        <v>454</v>
      </c>
      <c r="Q125" s="57" t="str">
        <f>IF(ISTEXT(HLOOKUP('Pre Cal'!B42,Diagnostics!A118:M144,8,FALSE)),HLOOKUP('Pre Cal'!B42,Diagnostics!A118:M144,8,FALSE),"-99")</f>
        <v>-99</v>
      </c>
      <c r="R125" s="57" t="str">
        <f>IF(ISTEXT(HLOOKUP('Pre Cal'!C42,Diagnostics!B118:N144,8,FALSE)),HLOOKUP('Pre Cal'!C42,Diagnostics!B118:N144,8,FALSE),"-99")</f>
        <v>-99</v>
      </c>
      <c r="S125" s="1">
        <v>1</v>
      </c>
    </row>
    <row r="126" spans="1:19" x14ac:dyDescent="0.25">
      <c r="A126" s="71" t="s">
        <v>321</v>
      </c>
      <c r="B126" s="66" t="s">
        <v>322</v>
      </c>
      <c r="C126" s="71" t="s">
        <v>321</v>
      </c>
      <c r="D126" s="71" t="s">
        <v>322</v>
      </c>
      <c r="E126" s="62" t="s">
        <v>315</v>
      </c>
      <c r="G126" s="84" t="s">
        <v>324</v>
      </c>
      <c r="H126" s="82"/>
      <c r="I126" s="71" t="s">
        <v>455</v>
      </c>
      <c r="Q126" s="57" t="str">
        <f>IF(ISTEXT(HLOOKUP('Pre Cal'!B42,Diagnostics!A118:M144,9,FALSE)),HLOOKUP('Pre Cal'!B42,Diagnostics!A118:M144,9,FALSE),"-99")</f>
        <v>-99</v>
      </c>
      <c r="R126" s="57" t="str">
        <f>IF(ISTEXT(HLOOKUP('Pre Cal'!C42,Diagnostics!B118:N144,9,FALSE)),HLOOKUP('Pre Cal'!C42,Diagnostics!B118:N144,9,FALSE),"-99")</f>
        <v>-99</v>
      </c>
      <c r="S126" s="1">
        <v>1</v>
      </c>
    </row>
    <row r="127" spans="1:19" x14ac:dyDescent="0.25">
      <c r="A127" s="101" t="s">
        <v>414</v>
      </c>
      <c r="C127" s="101" t="s">
        <v>414</v>
      </c>
      <c r="E127" s="62" t="s">
        <v>319</v>
      </c>
      <c r="G127" s="84" t="s">
        <v>328</v>
      </c>
      <c r="H127" s="82"/>
      <c r="Q127" s="57" t="str">
        <f>IF(ISTEXT(HLOOKUP('Pre Cal'!B42,Diagnostics!A118:M144,10,FALSE)),HLOOKUP('Pre Cal'!B42,Diagnostics!A118:M144,10,FALSE),"-99")</f>
        <v>-99</v>
      </c>
      <c r="R127" s="57" t="str">
        <f>IF(ISTEXT(HLOOKUP('Pre Cal'!C42,Diagnostics!B118:N144,10,FALSE)),HLOOKUP('Pre Cal'!C42,Diagnostics!B118:N144,10,FALSE),"-99")</f>
        <v>-99</v>
      </c>
      <c r="S127" s="1">
        <v>1</v>
      </c>
    </row>
    <row r="128" spans="1:19" x14ac:dyDescent="0.25">
      <c r="A128" s="71" t="s">
        <v>325</v>
      </c>
      <c r="B128" s="66" t="s">
        <v>326</v>
      </c>
      <c r="C128" s="71" t="s">
        <v>325</v>
      </c>
      <c r="D128" s="71" t="s">
        <v>326</v>
      </c>
      <c r="E128" s="62" t="s">
        <v>323</v>
      </c>
      <c r="G128" s="84" t="s">
        <v>332</v>
      </c>
      <c r="H128" s="82"/>
      <c r="I128" s="71" t="s">
        <v>456</v>
      </c>
      <c r="Q128" s="57" t="str">
        <f>IF(ISTEXT(HLOOKUP('Pre Cal'!B42,Diagnostics!A118:M144,11,FALSE)),HLOOKUP('Pre Cal'!B42,Diagnostics!A118:M144,11,FALSE),"-99")</f>
        <v>-99</v>
      </c>
      <c r="R128" s="57" t="str">
        <f>IF(ISTEXT(HLOOKUP('Pre Cal'!C42,Diagnostics!B118:N144,11,FALSE)),HLOOKUP('Pre Cal'!C42,Diagnostics!B118:N144,11,FALSE),"-99")</f>
        <v>-99</v>
      </c>
      <c r="S128" s="1">
        <v>1</v>
      </c>
    </row>
    <row r="129" spans="1:19" x14ac:dyDescent="0.25">
      <c r="A129" s="71" t="s">
        <v>329</v>
      </c>
      <c r="B129" s="66" t="s">
        <v>330</v>
      </c>
      <c r="C129" s="71" t="s">
        <v>329</v>
      </c>
      <c r="D129" s="71" t="s">
        <v>330</v>
      </c>
      <c r="E129" s="62" t="s">
        <v>327</v>
      </c>
      <c r="G129" s="84" t="s">
        <v>336</v>
      </c>
      <c r="H129" s="82"/>
      <c r="I129" s="71" t="s">
        <v>457</v>
      </c>
      <c r="Q129" s="57" t="str">
        <f>IF(ISTEXT(HLOOKUP('Pre Cal'!B42,Diagnostics!A118:M144,12,FALSE)),HLOOKUP('Pre Cal'!B42,Diagnostics!A118:M144,12,FALSE),"-99")</f>
        <v>-99</v>
      </c>
      <c r="R129" s="57" t="str">
        <f>IF(ISTEXT(HLOOKUP('Pre Cal'!C42,Diagnostics!B118:N144,12,FALSE)),HLOOKUP('Pre Cal'!C42,Diagnostics!B118:N144,12,FALSE),"-99")</f>
        <v>-99</v>
      </c>
      <c r="S129" s="1">
        <v>1</v>
      </c>
    </row>
    <row r="130" spans="1:19" x14ac:dyDescent="0.25">
      <c r="A130" s="71" t="s">
        <v>333</v>
      </c>
      <c r="B130" s="66" t="s">
        <v>334</v>
      </c>
      <c r="C130" s="71"/>
      <c r="D130" s="71" t="s">
        <v>334</v>
      </c>
      <c r="E130" s="62" t="s">
        <v>331</v>
      </c>
      <c r="G130" s="84" t="s">
        <v>340</v>
      </c>
      <c r="H130" s="82"/>
      <c r="I130" s="71" t="s">
        <v>458</v>
      </c>
      <c r="Q130" s="57" t="str">
        <f>IF(ISTEXT(HLOOKUP('Pre Cal'!B42,Diagnostics!A118:M144,13,FALSE)),HLOOKUP('Pre Cal'!B42,Diagnostics!A118:M144,13,FALSE),"-99")</f>
        <v>-99</v>
      </c>
      <c r="R130" s="57" t="str">
        <f>IF(ISTEXT(HLOOKUP('Pre Cal'!C42,Diagnostics!B118:N144,13,FALSE)),HLOOKUP('Pre Cal'!C42,Diagnostics!B118:N144,13,FALSE),"-99")</f>
        <v>-99</v>
      </c>
      <c r="S130" s="1">
        <v>1</v>
      </c>
    </row>
    <row r="131" spans="1:19" x14ac:dyDescent="0.25">
      <c r="A131" s="71" t="s">
        <v>337</v>
      </c>
      <c r="B131" s="66" t="s">
        <v>338</v>
      </c>
      <c r="C131" s="71" t="s">
        <v>337</v>
      </c>
      <c r="D131" s="71" t="s">
        <v>338</v>
      </c>
      <c r="E131" s="62" t="s">
        <v>335</v>
      </c>
      <c r="G131" s="84" t="s">
        <v>344</v>
      </c>
      <c r="H131" s="82"/>
      <c r="I131" s="71" t="s">
        <v>459</v>
      </c>
      <c r="Q131" s="57" t="str">
        <f>IF(ISTEXT(HLOOKUP('Pre Cal'!B42,Diagnostics!A118:M144,14,FALSE)),HLOOKUP('Pre Cal'!B42,Diagnostics!A118:M144,14,FALSE),"-99")</f>
        <v>-99</v>
      </c>
      <c r="R131" s="57" t="str">
        <f>IF(ISTEXT(HLOOKUP('Pre Cal'!C42,Diagnostics!B118:N144,14,FALSE)),HLOOKUP('Pre Cal'!C42,Diagnostics!B118:N144,14,FALSE),"-99")</f>
        <v>-99</v>
      </c>
      <c r="S131" s="1">
        <v>1</v>
      </c>
    </row>
    <row r="132" spans="1:19" x14ac:dyDescent="0.25">
      <c r="A132" s="71" t="s">
        <v>341</v>
      </c>
      <c r="B132" s="66" t="s">
        <v>342</v>
      </c>
      <c r="C132" s="71" t="s">
        <v>341</v>
      </c>
      <c r="D132" s="71" t="s">
        <v>342</v>
      </c>
      <c r="E132" s="62" t="s">
        <v>339</v>
      </c>
      <c r="G132" s="84" t="s">
        <v>348</v>
      </c>
      <c r="H132" s="82"/>
      <c r="I132" s="71" t="s">
        <v>460</v>
      </c>
      <c r="Q132" s="57" t="str">
        <f>IF(ISTEXT(HLOOKUP('Pre Cal'!B42,Diagnostics!A118:M144,15,FALSE)),HLOOKUP('Pre Cal'!B42,Diagnostics!A118:M144,15,FALSE),"-99")</f>
        <v>-99</v>
      </c>
      <c r="R132" s="57" t="str">
        <f>IF(ISTEXT(HLOOKUP('Pre Cal'!C42,Diagnostics!B118:N144,15,FALSE)),HLOOKUP('Pre Cal'!C42,Diagnostics!B118:N144,15,FALSE),"-99")</f>
        <v>-99</v>
      </c>
      <c r="S132" s="1">
        <v>1</v>
      </c>
    </row>
    <row r="133" spans="1:19" x14ac:dyDescent="0.25">
      <c r="A133" s="71" t="s">
        <v>345</v>
      </c>
      <c r="B133" s="66" t="s">
        <v>346</v>
      </c>
      <c r="C133" s="71" t="s">
        <v>345</v>
      </c>
      <c r="D133" s="71" t="s">
        <v>346</v>
      </c>
      <c r="E133" s="62" t="s">
        <v>343</v>
      </c>
      <c r="G133" s="84" t="s">
        <v>352</v>
      </c>
      <c r="H133" s="82"/>
      <c r="I133" s="71" t="s">
        <v>461</v>
      </c>
      <c r="Q133" s="57" t="str">
        <f>IF(ISTEXT(HLOOKUP('Pre Cal'!B42,Diagnostics!A118:M144,16,FALSE)),HLOOKUP('Pre Cal'!B42,Diagnostics!A118:M144,16,FALSE),"-99")</f>
        <v>-99</v>
      </c>
      <c r="R133" s="57" t="str">
        <f>IF(ISTEXT(HLOOKUP('Pre Cal'!C42,Diagnostics!B118:N144,16,FALSE)),HLOOKUP('Pre Cal'!C42,Diagnostics!B118:N144,16,FALSE),"-99")</f>
        <v>-99</v>
      </c>
      <c r="S133" s="1">
        <v>1</v>
      </c>
    </row>
    <row r="134" spans="1:19" x14ac:dyDescent="0.25">
      <c r="A134" s="71" t="s">
        <v>349</v>
      </c>
      <c r="B134" s="66" t="s">
        <v>350</v>
      </c>
      <c r="C134" s="71" t="s">
        <v>349</v>
      </c>
      <c r="D134" s="71" t="s">
        <v>350</v>
      </c>
      <c r="E134" s="62" t="s">
        <v>347</v>
      </c>
      <c r="G134" s="84" t="s">
        <v>356</v>
      </c>
      <c r="H134" s="82"/>
      <c r="I134" s="71" t="s">
        <v>462</v>
      </c>
      <c r="Q134" s="57" t="str">
        <f>IF(ISTEXT(HLOOKUP('Pre Cal'!B42,Diagnostics!A118:M144,17,FALSE)),HLOOKUP('Pre Cal'!B42,Diagnostics!A118:M144,17,FALSE),"-99")</f>
        <v>-99</v>
      </c>
      <c r="R134" s="57" t="str">
        <f>IF(ISTEXT(HLOOKUP('Pre Cal'!C42,Diagnostics!B118:N144,17,FALSE)),HLOOKUP('Pre Cal'!C42,Diagnostics!B118:N144,17,FALSE),"-99")</f>
        <v>-99</v>
      </c>
      <c r="S134" s="1">
        <v>1</v>
      </c>
    </row>
    <row r="135" spans="1:19" x14ac:dyDescent="0.25">
      <c r="A135" s="71" t="s">
        <v>353</v>
      </c>
      <c r="B135" s="66" t="s">
        <v>354</v>
      </c>
      <c r="C135" s="71" t="s">
        <v>353</v>
      </c>
      <c r="D135" s="71" t="s">
        <v>354</v>
      </c>
      <c r="E135" s="62" t="s">
        <v>351</v>
      </c>
      <c r="G135" s="84" t="s">
        <v>360</v>
      </c>
      <c r="H135" s="82"/>
      <c r="I135" s="71"/>
      <c r="Q135" s="57" t="str">
        <f>IF(ISTEXT(HLOOKUP('Pre Cal'!B42,Diagnostics!A118:M144,18,FALSE)),HLOOKUP('Pre Cal'!B42,Diagnostics!A118:M144,18,FALSE),"-99")</f>
        <v>-99</v>
      </c>
      <c r="R135" s="57" t="str">
        <f>IF(ISTEXT(HLOOKUP('Pre Cal'!C42,Diagnostics!B118:N144,18,FALSE)),HLOOKUP('Pre Cal'!C42,Diagnostics!B118:N144,18,FALSE),"-99")</f>
        <v>-99</v>
      </c>
      <c r="S135" s="1">
        <v>1</v>
      </c>
    </row>
    <row r="136" spans="1:19" x14ac:dyDescent="0.25">
      <c r="A136" s="71" t="s">
        <v>357</v>
      </c>
      <c r="B136" s="66" t="s">
        <v>358</v>
      </c>
      <c r="C136" s="71" t="s">
        <v>357</v>
      </c>
      <c r="D136" s="71" t="s">
        <v>358</v>
      </c>
      <c r="E136" s="62" t="s">
        <v>355</v>
      </c>
      <c r="G136" s="84" t="s">
        <v>364</v>
      </c>
      <c r="H136" s="82"/>
      <c r="I136" s="71" t="s">
        <v>463</v>
      </c>
      <c r="Q136" s="57" t="str">
        <f>IF(ISTEXT(HLOOKUP('Pre Cal'!B42,Diagnostics!A118:M144,19,FALSE)),HLOOKUP('Pre Cal'!B42,Diagnostics!A118:M144,19,FALSE),"-99")</f>
        <v>-99</v>
      </c>
      <c r="R136" s="57" t="str">
        <f>IF(ISTEXT(HLOOKUP('Pre Cal'!C42,Diagnostics!B118:N144,19,FALSE)),HLOOKUP('Pre Cal'!C42,Diagnostics!B118:N144,19,FALSE),"-99")</f>
        <v>-99</v>
      </c>
      <c r="S136" s="1">
        <v>1</v>
      </c>
    </row>
    <row r="137" spans="1:19" x14ac:dyDescent="0.25">
      <c r="A137" s="71" t="s">
        <v>361</v>
      </c>
      <c r="B137" s="66" t="s">
        <v>362</v>
      </c>
      <c r="C137" s="71" t="s">
        <v>361</v>
      </c>
      <c r="D137" s="71" t="s">
        <v>362</v>
      </c>
      <c r="E137" s="62" t="s">
        <v>359</v>
      </c>
      <c r="G137" s="84" t="s">
        <v>367</v>
      </c>
      <c r="H137" s="82"/>
      <c r="I137" s="71" t="s">
        <v>464</v>
      </c>
      <c r="Q137" s="57" t="str">
        <f>IF(ISTEXT(HLOOKUP('Pre Cal'!B42,Diagnostics!A118:M144,20,FALSE)),HLOOKUP('Pre Cal'!B42,Diagnostics!A118:M144,20,FALSE),"-99")</f>
        <v>-99</v>
      </c>
      <c r="R137" s="57" t="str">
        <f>IF(ISTEXT(HLOOKUP('Pre Cal'!C42,Diagnostics!B118:N144,20,FALSE)),HLOOKUP('Pre Cal'!C42,Diagnostics!B118:N144,20,FALSE),"-99")</f>
        <v>-99</v>
      </c>
      <c r="S137" s="1">
        <v>1</v>
      </c>
    </row>
    <row r="138" spans="1:19" x14ac:dyDescent="0.25">
      <c r="A138" s="71" t="s">
        <v>365</v>
      </c>
      <c r="B138" s="66" t="s">
        <v>366</v>
      </c>
      <c r="C138" s="71" t="s">
        <v>365</v>
      </c>
      <c r="D138" s="71" t="s">
        <v>366</v>
      </c>
      <c r="E138" s="62" t="s">
        <v>363</v>
      </c>
      <c r="G138" s="84" t="s">
        <v>370</v>
      </c>
      <c r="H138" s="82"/>
      <c r="I138" s="71" t="s">
        <v>465</v>
      </c>
      <c r="Q138" s="57" t="str">
        <f>IF(ISTEXT(HLOOKUP('Pre Cal'!B42,Diagnostics!A118:M144,21,FALSE)),HLOOKUP('Pre Cal'!B42,Diagnostics!A118:M144,21,FALSE),"-99")</f>
        <v>-99</v>
      </c>
      <c r="R138" s="57" t="str">
        <f>IF(ISTEXT(HLOOKUP('Pre Cal'!C42,Diagnostics!B118:N144,21,FALSE)),HLOOKUP('Pre Cal'!C42,Diagnostics!B118:N144,21,FALSE),"-99")</f>
        <v>-99</v>
      </c>
      <c r="S138" s="1">
        <v>1</v>
      </c>
    </row>
    <row r="139" spans="1:19" x14ac:dyDescent="0.25">
      <c r="A139" s="71" t="s">
        <v>368</v>
      </c>
      <c r="B139" s="66" t="s">
        <v>369</v>
      </c>
      <c r="C139" s="71" t="s">
        <v>368</v>
      </c>
      <c r="D139" s="71" t="s">
        <v>369</v>
      </c>
      <c r="E139" s="85"/>
      <c r="G139" s="84" t="s">
        <v>373</v>
      </c>
      <c r="H139" s="82"/>
      <c r="I139" s="71" t="s">
        <v>466</v>
      </c>
      <c r="Q139" s="57" t="str">
        <f>IF(ISTEXT(HLOOKUP('Pre Cal'!B42,Diagnostics!A118:M144,22,FALSE)),HLOOKUP('Pre Cal'!B42,Diagnostics!A118:M144,22,FALSE),"-99")</f>
        <v>-99</v>
      </c>
      <c r="R139" s="57" t="str">
        <f>IF(ISTEXT(HLOOKUP('Pre Cal'!C42,Diagnostics!B118:N144,22,FALSE)),HLOOKUP('Pre Cal'!C42,Diagnostics!B118:N144,22,FALSE),"-99")</f>
        <v>-99</v>
      </c>
      <c r="S139" s="1">
        <v>1</v>
      </c>
    </row>
    <row r="140" spans="1:19" x14ac:dyDescent="0.25">
      <c r="A140" s="71" t="s">
        <v>371</v>
      </c>
      <c r="B140" s="66" t="s">
        <v>372</v>
      </c>
      <c r="C140" s="71" t="s">
        <v>371</v>
      </c>
      <c r="D140" s="71" t="s">
        <v>372</v>
      </c>
      <c r="E140" s="85"/>
      <c r="G140" s="84" t="s">
        <v>134</v>
      </c>
      <c r="H140" s="82"/>
      <c r="I140" s="71" t="s">
        <v>467</v>
      </c>
      <c r="Q140" s="57" t="str">
        <f>IF(ISTEXT(HLOOKUP('Pre Cal'!B42,Diagnostics!A118:M144,23,FALSE)),HLOOKUP('Pre Cal'!B42,Diagnostics!A118:M144,23,FALSE),"-99")</f>
        <v>-99</v>
      </c>
      <c r="R140" s="57" t="str">
        <f>IF(ISTEXT(HLOOKUP('Pre Cal'!C42,Diagnostics!B118:N144,23,FALSE)),HLOOKUP('Pre Cal'!C42,Diagnostics!B118:N144,23,FALSE),"-99")</f>
        <v>-99</v>
      </c>
      <c r="S140" s="1">
        <v>1</v>
      </c>
    </row>
    <row r="141" spans="1:19" x14ac:dyDescent="0.25">
      <c r="A141" s="71" t="s">
        <v>374</v>
      </c>
      <c r="B141" s="66" t="s">
        <v>375</v>
      </c>
      <c r="C141" s="71" t="s">
        <v>374</v>
      </c>
      <c r="D141" s="71" t="s">
        <v>375</v>
      </c>
      <c r="E141" s="85"/>
      <c r="G141" s="84" t="s">
        <v>378</v>
      </c>
      <c r="H141" s="82"/>
      <c r="I141" s="71" t="s">
        <v>468</v>
      </c>
      <c r="Q141" s="57" t="str">
        <f>IF(ISTEXT(HLOOKUP('Pre Cal'!B42,Diagnostics!A118:M144,24,FALSE)),HLOOKUP('Pre Cal'!B42,Diagnostics!A118:M144,24,FALSE),"-99")</f>
        <v>-99</v>
      </c>
      <c r="R141" s="57" t="str">
        <f>IF(ISTEXT(HLOOKUP('Pre Cal'!C42,Diagnostics!B118:N144,24,FALSE)),HLOOKUP('Pre Cal'!C42,Diagnostics!B118:N144,24,FALSE),"-99")</f>
        <v>-99</v>
      </c>
      <c r="S141" s="1">
        <v>1</v>
      </c>
    </row>
    <row r="142" spans="1:19" x14ac:dyDescent="0.25">
      <c r="A142" s="71" t="s">
        <v>376</v>
      </c>
      <c r="B142" s="66" t="s">
        <v>377</v>
      </c>
      <c r="C142" s="71" t="s">
        <v>376</v>
      </c>
      <c r="D142" s="71" t="s">
        <v>377</v>
      </c>
      <c r="E142" s="85"/>
      <c r="G142" s="84" t="s">
        <v>381</v>
      </c>
      <c r="H142" s="82"/>
      <c r="I142" s="71" t="s">
        <v>469</v>
      </c>
      <c r="Q142" s="57" t="str">
        <f>IF(ISTEXT(HLOOKUP('Pre Cal'!B42,Diagnostics!A118:M144,25,FALSE)),HLOOKUP('Pre Cal'!B42,Diagnostics!A118:M144,25,FALSE),"-99")</f>
        <v>-99</v>
      </c>
      <c r="R142" s="57" t="str">
        <f>IF(ISTEXT(HLOOKUP('Pre Cal'!C42,Diagnostics!B118:N144,25,FALSE)),HLOOKUP('Pre Cal'!C42,Diagnostics!B118:N144,25,FALSE),"-99")</f>
        <v>-99</v>
      </c>
      <c r="S142" s="1">
        <v>1</v>
      </c>
    </row>
    <row r="143" spans="1:19" x14ac:dyDescent="0.25">
      <c r="A143" s="71" t="s">
        <v>379</v>
      </c>
      <c r="B143" s="66" t="s">
        <v>380</v>
      </c>
      <c r="C143" s="71" t="s">
        <v>379</v>
      </c>
      <c r="D143" s="71" t="s">
        <v>380</v>
      </c>
      <c r="E143" s="85"/>
      <c r="G143" s="84" t="s">
        <v>384</v>
      </c>
      <c r="H143" s="82"/>
      <c r="I143" s="71" t="s">
        <v>470</v>
      </c>
      <c r="Q143" s="57" t="str">
        <f>IF(ISTEXT(HLOOKUP('Pre Cal'!B42,Diagnostics!A118:M144,26,FALSE)),HLOOKUP('Pre Cal'!B42,Diagnostics!A118:M144,26,FALSE),"-99")</f>
        <v>-99</v>
      </c>
      <c r="R143" s="57" t="str">
        <f>IF(ISTEXT(HLOOKUP('Pre Cal'!C42,Diagnostics!B118:N144,26,FALSE)),HLOOKUP('Pre Cal'!C42,Diagnostics!B118:N144,26,FALSE),"-99")</f>
        <v>-99</v>
      </c>
      <c r="S143" s="1">
        <v>1</v>
      </c>
    </row>
    <row r="144" spans="1:19" x14ac:dyDescent="0.25">
      <c r="A144" s="71" t="s">
        <v>382</v>
      </c>
      <c r="B144" s="66" t="s">
        <v>383</v>
      </c>
      <c r="C144" s="71" t="s">
        <v>382</v>
      </c>
      <c r="D144" s="71" t="s">
        <v>383</v>
      </c>
      <c r="G144" s="84" t="s">
        <v>385</v>
      </c>
      <c r="H144" s="82"/>
      <c r="Q144" s="57" t="str">
        <f>IF(ISTEXT(HLOOKUP('Pre Cal'!B42,Diagnostics!A118:M144,27,FALSE)),HLOOKUP('Pre Cal'!B42,Diagnostics!A118:M144,27,FALSE),"-99")</f>
        <v>-99</v>
      </c>
      <c r="R144" s="57" t="str">
        <f>IF(ISTEXT(HLOOKUP('Pre Cal'!C42,Diagnostics!B118:N144,27,FALSE)),HLOOKUP('Pre Cal'!C42,Diagnostics!B118:N144,27,FALSE),"-99")</f>
        <v>-99</v>
      </c>
    </row>
    <row r="145" spans="1:19" s="77" customFormat="1" x14ac:dyDescent="0.25">
      <c r="A145" s="174"/>
      <c r="C145" s="174" t="s">
        <v>434</v>
      </c>
      <c r="D145" s="75"/>
      <c r="E145" s="76"/>
      <c r="F145" s="76"/>
      <c r="G145" s="86" t="s">
        <v>386</v>
      </c>
      <c r="H145" s="87"/>
      <c r="I145" s="197" t="s">
        <v>475</v>
      </c>
      <c r="J145" s="74"/>
      <c r="K145" s="74"/>
      <c r="L145" s="74"/>
      <c r="M145" s="74"/>
      <c r="N145" s="74"/>
      <c r="O145" s="74"/>
      <c r="P145" s="74"/>
      <c r="Q145" s="88" t="str">
        <f>IF(ISTEXT(HLOOKUP('Pre Cal'!B42,Diagnostics!A118:M145,28,FALSE)),HLOOKUP('Pre Cal'!B42,Diagnostics!A118:M145,28,FALSE),"-99")</f>
        <v>-99</v>
      </c>
      <c r="R145" s="88" t="str">
        <f>IF(ISTEXT(HLOOKUP('Pre Cal'!C42,Diagnostics!B118:N145,28,FALSE)),HLOOKUP('Pre Cal'!C42,Diagnostics!B118:N145,28,FALSE),"-99")</f>
        <v>-99</v>
      </c>
    </row>
    <row r="146" spans="1:19" ht="13" x14ac:dyDescent="0.3">
      <c r="A146" s="69" t="s">
        <v>82</v>
      </c>
      <c r="B146" s="80" t="s">
        <v>122</v>
      </c>
      <c r="C146" s="72" t="s">
        <v>83</v>
      </c>
      <c r="D146" s="72" t="s">
        <v>123</v>
      </c>
      <c r="E146" s="66" t="s">
        <v>84</v>
      </c>
      <c r="F146" s="66" t="s">
        <v>124</v>
      </c>
      <c r="G146" s="81" t="s">
        <v>85</v>
      </c>
      <c r="H146" s="81" t="s">
        <v>125</v>
      </c>
      <c r="I146" s="191" t="s">
        <v>449</v>
      </c>
      <c r="J146" s="191" t="s">
        <v>126</v>
      </c>
    </row>
    <row r="147" spans="1:19" x14ac:dyDescent="0.25">
      <c r="A147" s="71" t="s">
        <v>305</v>
      </c>
      <c r="B147" s="66" t="s">
        <v>387</v>
      </c>
      <c r="C147" s="71" t="s">
        <v>305</v>
      </c>
      <c r="D147" s="71" t="s">
        <v>387</v>
      </c>
      <c r="E147" s="71" t="s">
        <v>305</v>
      </c>
      <c r="G147" s="71" t="s">
        <v>305</v>
      </c>
      <c r="H147" s="82"/>
      <c r="I147" s="71" t="s">
        <v>450</v>
      </c>
      <c r="Q147" s="57" t="str">
        <f>IF(ISTEXT(HLOOKUP('Pre Cal'!H42,Diagnostics!A146:M172,2,FALSE)),HLOOKUP('Pre Cal'!H42,Diagnostics!A146:M172,2,FALSE),"-99")</f>
        <v>-99</v>
      </c>
      <c r="R147" s="57" t="str">
        <f>IF(ISTEXT(HLOOKUP('Pre Cal'!I42,Diagnostics!B146:N172,2,FALSE)),HLOOKUP('Pre Cal'!I42,Diagnostics!B146:N172,2,FALSE),"-99")</f>
        <v>-99</v>
      </c>
      <c r="S147" s="1">
        <v>1</v>
      </c>
    </row>
    <row r="148" spans="1:19" x14ac:dyDescent="0.25">
      <c r="A148" s="71" t="s">
        <v>307</v>
      </c>
      <c r="B148" s="66" t="s">
        <v>388</v>
      </c>
      <c r="C148" s="71" t="s">
        <v>307</v>
      </c>
      <c r="D148" s="71" t="s">
        <v>388</v>
      </c>
      <c r="E148" s="71" t="s">
        <v>307</v>
      </c>
      <c r="G148" s="71" t="s">
        <v>307</v>
      </c>
      <c r="I148" s="71" t="s">
        <v>451</v>
      </c>
      <c r="Q148" s="57" t="str">
        <f>IF(ISTEXT(HLOOKUP('Pre Cal'!H42,Diagnostics!A146:M172,3,FALSE)),HLOOKUP('Pre Cal'!H42,Diagnostics!A146:M172,3,FALSE),"-99")</f>
        <v>-99</v>
      </c>
      <c r="R148" s="57" t="str">
        <f>IF(ISTEXT(HLOOKUP('Pre Cal'!I42,Diagnostics!B146:N172,3,FALSE)),HLOOKUP('Pre Cal'!I42,Diagnostics!B146:N172,3,FALSE),"-99")</f>
        <v>-99</v>
      </c>
      <c r="S148" s="1">
        <v>1</v>
      </c>
    </row>
    <row r="149" spans="1:19" x14ac:dyDescent="0.25">
      <c r="A149" s="71" t="s">
        <v>134</v>
      </c>
      <c r="B149" s="66" t="s">
        <v>140</v>
      </c>
      <c r="C149" s="71" t="s">
        <v>134</v>
      </c>
      <c r="D149" s="71" t="s">
        <v>140</v>
      </c>
      <c r="E149" s="71" t="s">
        <v>134</v>
      </c>
      <c r="G149" s="71" t="s">
        <v>134</v>
      </c>
      <c r="I149" s="71" t="s">
        <v>452</v>
      </c>
      <c r="Q149" s="57" t="str">
        <f>IF(ISTEXT(HLOOKUP('Pre Cal'!H42,Diagnostics!A146:M172,4,FALSE)),HLOOKUP('Pre Cal'!H42,Diagnostics!A146:M172,4,FALSE),"-99")</f>
        <v>-99</v>
      </c>
      <c r="R149" s="57" t="str">
        <f>IF(ISTEXT(HLOOKUP('Pre Cal'!I42,Diagnostics!B146:N172,4,FALSE)),HLOOKUP('Pre Cal'!I42,Diagnostics!B146:N172,4,FALSE),"-99")</f>
        <v>-99</v>
      </c>
      <c r="S149" s="1">
        <v>1</v>
      </c>
    </row>
    <row r="150" spans="1:19" x14ac:dyDescent="0.25">
      <c r="A150" s="71"/>
      <c r="B150" s="71"/>
      <c r="C150" s="71"/>
      <c r="D150" s="71"/>
      <c r="E150" s="85" t="s">
        <v>415</v>
      </c>
      <c r="G150" s="85" t="s">
        <v>415</v>
      </c>
      <c r="I150" s="71" t="s">
        <v>414</v>
      </c>
      <c r="Q150" s="57" t="str">
        <f>IF(ISTEXT(HLOOKUP('Pre Cal'!H42,Diagnostics!A146:M172,5,FALSE)),HLOOKUP('Pre Cal'!H42,Diagnostics!A146:M172,5,FALSE),"-99")</f>
        <v>-99</v>
      </c>
      <c r="R150" s="57" t="str">
        <f>IF(ISTEXT(HLOOKUP('Pre Cal'!I42,Diagnostics!B146:N172,5,FALSE)),HLOOKUP('Pre Cal'!I42,Diagnostics!B146:N172,5,FALSE),"-99")</f>
        <v>-99</v>
      </c>
      <c r="S150" s="1">
        <v>1</v>
      </c>
    </row>
    <row r="151" spans="1:19" x14ac:dyDescent="0.25">
      <c r="A151" s="71" t="s">
        <v>309</v>
      </c>
      <c r="B151" s="66" t="s">
        <v>389</v>
      </c>
      <c r="C151" s="71" t="s">
        <v>309</v>
      </c>
      <c r="D151" s="71" t="s">
        <v>389</v>
      </c>
      <c r="E151" s="85" t="s">
        <v>139</v>
      </c>
      <c r="G151" s="84" t="s">
        <v>312</v>
      </c>
      <c r="I151" s="71" t="s">
        <v>453</v>
      </c>
      <c r="Q151" s="57" t="str">
        <f>IF(ISTEXT(HLOOKUP('Pre Cal'!H42,Diagnostics!A146:M172,6,FALSE)),HLOOKUP('Pre Cal'!H42,Diagnostics!A146:M172,6,FALSE),"-99")</f>
        <v>-99</v>
      </c>
      <c r="R151" s="57" t="str">
        <f>IF(ISTEXT(HLOOKUP('Pre Cal'!I42,Diagnostics!B146:N172,6,FALSE)),HLOOKUP('Pre Cal'!I42,Diagnostics!B146:N172,6,FALSE),"-99")</f>
        <v>-99</v>
      </c>
      <c r="S151" s="1">
        <v>1</v>
      </c>
    </row>
    <row r="152" spans="1:19" x14ac:dyDescent="0.25">
      <c r="A152" s="71" t="s">
        <v>313</v>
      </c>
      <c r="B152" s="66" t="s">
        <v>390</v>
      </c>
      <c r="C152" s="71" t="s">
        <v>313</v>
      </c>
      <c r="D152" s="71" t="s">
        <v>390</v>
      </c>
      <c r="G152" s="84" t="s">
        <v>316</v>
      </c>
      <c r="I152" s="71"/>
      <c r="Q152" s="57" t="str">
        <f>IF(ISTEXT(HLOOKUP('Pre Cal'!H42,Diagnostics!A146:M172,7,FALSE)),HLOOKUP('Pre Cal'!H42,Diagnostics!A146:M172,7,FALSE),"-99")</f>
        <v>-99</v>
      </c>
      <c r="R152" s="57" t="str">
        <f>IF(ISTEXT(HLOOKUP('Pre Cal'!I42,Diagnostics!B146:N172,7,FALSE)),HLOOKUP('Pre Cal'!I42,Diagnostics!B146:N172,7,FALSE),"-99")</f>
        <v>-99</v>
      </c>
      <c r="S152" s="1">
        <v>1</v>
      </c>
    </row>
    <row r="153" spans="1:19" x14ac:dyDescent="0.25">
      <c r="A153" s="71" t="s">
        <v>317</v>
      </c>
      <c r="B153" s="66" t="s">
        <v>391</v>
      </c>
      <c r="C153" s="71" t="s">
        <v>317</v>
      </c>
      <c r="D153" s="71" t="s">
        <v>391</v>
      </c>
      <c r="E153" s="62" t="s">
        <v>311</v>
      </c>
      <c r="G153" s="84" t="s">
        <v>320</v>
      </c>
      <c r="I153" s="71" t="s">
        <v>454</v>
      </c>
      <c r="Q153" s="57" t="str">
        <f>IF(ISTEXT(HLOOKUP('Pre Cal'!H42,Diagnostics!A146:M172,8,FALSE)),HLOOKUP('Pre Cal'!H42,Diagnostics!A146:M172,8,FALSE),"-99")</f>
        <v>-99</v>
      </c>
      <c r="R153" s="57" t="str">
        <f>IF(ISTEXT(HLOOKUP('Pre Cal'!I42,Diagnostics!B146:N172,8,FALSE)),HLOOKUP('Pre Cal'!I42,Diagnostics!B146:N172,8,FALSE),"-99")</f>
        <v>-99</v>
      </c>
      <c r="S153" s="1">
        <v>1</v>
      </c>
    </row>
    <row r="154" spans="1:19" x14ac:dyDescent="0.25">
      <c r="A154" s="71" t="s">
        <v>321</v>
      </c>
      <c r="B154" s="66" t="s">
        <v>392</v>
      </c>
      <c r="C154" s="71" t="s">
        <v>321</v>
      </c>
      <c r="D154" s="71" t="s">
        <v>392</v>
      </c>
      <c r="E154" s="62" t="s">
        <v>315</v>
      </c>
      <c r="G154" s="84" t="s">
        <v>324</v>
      </c>
      <c r="I154" s="71" t="s">
        <v>455</v>
      </c>
      <c r="Q154" s="57" t="str">
        <f>IF(ISTEXT(HLOOKUP('Pre Cal'!H42,Diagnostics!A146:M172,9,FALSE)),HLOOKUP('Pre Cal'!H42,Diagnostics!A146:M172,9,FALSE),"-99")</f>
        <v>-99</v>
      </c>
      <c r="R154" s="57" t="str">
        <f>IF(ISTEXT(HLOOKUP('Pre Cal'!I42,Diagnostics!B146:N172,9,FALSE)),HLOOKUP('Pre Cal'!I42,Diagnostics!B146:N172,9,FALSE),"-99")</f>
        <v>-99</v>
      </c>
      <c r="S154" s="1">
        <v>1</v>
      </c>
    </row>
    <row r="155" spans="1:19" x14ac:dyDescent="0.25">
      <c r="A155" s="101" t="s">
        <v>414</v>
      </c>
      <c r="C155" s="101" t="s">
        <v>414</v>
      </c>
      <c r="E155" s="62" t="s">
        <v>319</v>
      </c>
      <c r="G155" s="84" t="s">
        <v>328</v>
      </c>
      <c r="Q155" s="57" t="str">
        <f>IF(ISTEXT(HLOOKUP('Pre Cal'!H42,Diagnostics!A146:M172,10,FALSE)),HLOOKUP('Pre Cal'!H42,Diagnostics!A146:M172,10,FALSE),"-99")</f>
        <v>-99</v>
      </c>
      <c r="R155" s="57" t="str">
        <f>IF(ISTEXT(HLOOKUP('Pre Cal'!I42,Diagnostics!B146:N172,10,FALSE)),HLOOKUP('Pre Cal'!I42,Diagnostics!B146:N172,10,FALSE),"-99")</f>
        <v>-99</v>
      </c>
      <c r="S155" s="1">
        <v>1</v>
      </c>
    </row>
    <row r="156" spans="1:19" x14ac:dyDescent="0.25">
      <c r="A156" s="71" t="s">
        <v>325</v>
      </c>
      <c r="B156" s="66" t="s">
        <v>393</v>
      </c>
      <c r="C156" s="71" t="s">
        <v>325</v>
      </c>
      <c r="D156" s="71" t="s">
        <v>393</v>
      </c>
      <c r="E156" s="62" t="s">
        <v>323</v>
      </c>
      <c r="G156" s="84" t="s">
        <v>332</v>
      </c>
      <c r="I156" s="71" t="s">
        <v>456</v>
      </c>
      <c r="Q156" s="57" t="str">
        <f>IF(ISTEXT(HLOOKUP('Pre Cal'!H42,Diagnostics!A146:M172,11,FALSE)),HLOOKUP('Pre Cal'!H42,Diagnostics!A146:M172,11,FALSE),"-99")</f>
        <v>-99</v>
      </c>
      <c r="R156" s="57" t="str">
        <f>IF(ISTEXT(HLOOKUP('Pre Cal'!I42,Diagnostics!B146:N172,11,FALSE)),HLOOKUP('Pre Cal'!I42,Diagnostics!B146:N172,11,FALSE),"-99")</f>
        <v>-99</v>
      </c>
      <c r="S156" s="1">
        <v>1</v>
      </c>
    </row>
    <row r="157" spans="1:19" x14ac:dyDescent="0.25">
      <c r="A157" s="71" t="s">
        <v>329</v>
      </c>
      <c r="B157" s="66" t="s">
        <v>394</v>
      </c>
      <c r="C157" s="71" t="s">
        <v>329</v>
      </c>
      <c r="D157" s="71" t="s">
        <v>394</v>
      </c>
      <c r="E157" s="62" t="s">
        <v>327</v>
      </c>
      <c r="G157" s="84" t="s">
        <v>336</v>
      </c>
      <c r="I157" s="71" t="s">
        <v>457</v>
      </c>
      <c r="Q157" s="57" t="str">
        <f>IF(ISTEXT(HLOOKUP('Pre Cal'!H42,Diagnostics!A146:M172,12,FALSE)),HLOOKUP('Pre Cal'!H42,Diagnostics!A146:M172,12,FALSE),"-99")</f>
        <v>-99</v>
      </c>
      <c r="R157" s="57" t="str">
        <f>IF(ISTEXT(HLOOKUP('Pre Cal'!I42,Diagnostics!B146:N172,12,FALSE)),HLOOKUP('Pre Cal'!I42,Diagnostics!B146:N172,12,FALSE),"-99")</f>
        <v>-99</v>
      </c>
      <c r="S157" s="1">
        <v>1</v>
      </c>
    </row>
    <row r="158" spans="1:19" x14ac:dyDescent="0.25">
      <c r="A158" s="71" t="s">
        <v>333</v>
      </c>
      <c r="B158" s="66" t="s">
        <v>395</v>
      </c>
      <c r="C158" s="71"/>
      <c r="D158" s="71" t="s">
        <v>395</v>
      </c>
      <c r="E158" s="62" t="s">
        <v>331</v>
      </c>
      <c r="G158" s="84" t="s">
        <v>340</v>
      </c>
      <c r="I158" s="71" t="s">
        <v>458</v>
      </c>
      <c r="Q158" s="57" t="str">
        <f>IF(ISTEXT(HLOOKUP('Pre Cal'!H42,Diagnostics!A146:M172,13,FALSE)),HLOOKUP('Pre Cal'!H42,Diagnostics!A146:M172,13,FALSE),"-99")</f>
        <v>-99</v>
      </c>
      <c r="R158" s="57" t="str">
        <f>IF(ISTEXT(HLOOKUP('Pre Cal'!I42,Diagnostics!B146:N172,13,FALSE)),HLOOKUP('Pre Cal'!I42,Diagnostics!B146:N172,13,FALSE),"-99")</f>
        <v>-99</v>
      </c>
      <c r="S158" s="1">
        <v>1</v>
      </c>
    </row>
    <row r="159" spans="1:19" x14ac:dyDescent="0.25">
      <c r="A159" s="71" t="s">
        <v>337</v>
      </c>
      <c r="B159" s="66" t="s">
        <v>396</v>
      </c>
      <c r="C159" s="71" t="s">
        <v>337</v>
      </c>
      <c r="D159" s="71" t="s">
        <v>396</v>
      </c>
      <c r="E159" s="62" t="s">
        <v>335</v>
      </c>
      <c r="G159" s="84" t="s">
        <v>344</v>
      </c>
      <c r="I159" s="71" t="s">
        <v>459</v>
      </c>
      <c r="Q159" s="57" t="str">
        <f>IF(ISTEXT(HLOOKUP('Pre Cal'!H42,Diagnostics!A146:M172,14,FALSE)),HLOOKUP('Pre Cal'!H42,Diagnostics!A146:M172,14,FALSE),"-99")</f>
        <v>-99</v>
      </c>
      <c r="R159" s="57" t="str">
        <f>IF(ISTEXT(HLOOKUP('Pre Cal'!I42,Diagnostics!B146:N172,14,FALSE)),HLOOKUP('Pre Cal'!I42,Diagnostics!B146:N172,14,FALSE),"-99")</f>
        <v>-99</v>
      </c>
      <c r="S159" s="1">
        <v>1</v>
      </c>
    </row>
    <row r="160" spans="1:19" x14ac:dyDescent="0.25">
      <c r="A160" s="71" t="s">
        <v>341</v>
      </c>
      <c r="B160" s="66" t="s">
        <v>397</v>
      </c>
      <c r="C160" s="71" t="s">
        <v>341</v>
      </c>
      <c r="D160" s="71" t="s">
        <v>397</v>
      </c>
      <c r="E160" s="62" t="s">
        <v>339</v>
      </c>
      <c r="G160" s="84" t="s">
        <v>348</v>
      </c>
      <c r="I160" s="71" t="s">
        <v>460</v>
      </c>
      <c r="Q160" s="57" t="str">
        <f>IF(ISTEXT(HLOOKUP('Pre Cal'!H42,Diagnostics!A146:M172,15,FALSE)),HLOOKUP('Pre Cal'!H42,Diagnostics!A146:M172,15,FALSE),"-99")</f>
        <v>-99</v>
      </c>
      <c r="R160" s="57" t="str">
        <f>IF(ISTEXT(HLOOKUP('Pre Cal'!I42,Diagnostics!B146:N172,15,FALSE)),HLOOKUP('Pre Cal'!I42,Diagnostics!B146:N172,15,FALSE),"-99")</f>
        <v>-99</v>
      </c>
      <c r="S160" s="1">
        <v>1</v>
      </c>
    </row>
    <row r="161" spans="1:19" x14ac:dyDescent="0.25">
      <c r="A161" s="71" t="s">
        <v>345</v>
      </c>
      <c r="B161" s="66" t="s">
        <v>398</v>
      </c>
      <c r="C161" s="71" t="s">
        <v>345</v>
      </c>
      <c r="D161" s="71" t="s">
        <v>398</v>
      </c>
      <c r="E161" s="62" t="s">
        <v>343</v>
      </c>
      <c r="G161" s="84" t="s">
        <v>352</v>
      </c>
      <c r="I161" s="71" t="s">
        <v>461</v>
      </c>
      <c r="Q161" s="57" t="str">
        <f>IF(ISTEXT(HLOOKUP('Pre Cal'!H42,Diagnostics!A146:M172,16,FALSE)),HLOOKUP('Pre Cal'!H42,Diagnostics!A146:M172,16,FALSE),"-99")</f>
        <v>-99</v>
      </c>
      <c r="R161" s="57" t="str">
        <f>IF(ISTEXT(HLOOKUP('Pre Cal'!I42,Diagnostics!B146:N172,16,FALSE)),HLOOKUP('Pre Cal'!I42,Diagnostics!B146:N172,16,FALSE),"-99")</f>
        <v>-99</v>
      </c>
      <c r="S161" s="1">
        <v>1</v>
      </c>
    </row>
    <row r="162" spans="1:19" x14ac:dyDescent="0.25">
      <c r="A162" s="71" t="s">
        <v>349</v>
      </c>
      <c r="B162" s="66" t="s">
        <v>399</v>
      </c>
      <c r="C162" s="71" t="s">
        <v>349</v>
      </c>
      <c r="D162" s="71" t="s">
        <v>399</v>
      </c>
      <c r="E162" s="62" t="s">
        <v>347</v>
      </c>
      <c r="G162" s="84" t="s">
        <v>356</v>
      </c>
      <c r="I162" s="71" t="s">
        <v>462</v>
      </c>
      <c r="Q162" s="57" t="str">
        <f>IF(ISTEXT(HLOOKUP('Pre Cal'!H42,Diagnostics!A146:M172,17,FALSE)),HLOOKUP('Pre Cal'!H42,Diagnostics!A146:M172,17,FALSE),"-99")</f>
        <v>-99</v>
      </c>
      <c r="R162" s="57" t="str">
        <f>IF(ISTEXT(HLOOKUP('Pre Cal'!I42,Diagnostics!B146:N172,17,FALSE)),HLOOKUP('Pre Cal'!I42,Diagnostics!B146:N172,17,FALSE),"-99")</f>
        <v>-99</v>
      </c>
      <c r="S162" s="1">
        <v>1</v>
      </c>
    </row>
    <row r="163" spans="1:19" x14ac:dyDescent="0.25">
      <c r="A163" s="71" t="s">
        <v>353</v>
      </c>
      <c r="B163" s="66" t="s">
        <v>400</v>
      </c>
      <c r="C163" s="71" t="s">
        <v>353</v>
      </c>
      <c r="D163" s="71" t="s">
        <v>400</v>
      </c>
      <c r="E163" s="62" t="s">
        <v>351</v>
      </c>
      <c r="G163" s="84" t="s">
        <v>360</v>
      </c>
      <c r="I163" s="71"/>
      <c r="Q163" s="57" t="str">
        <f>IF(ISTEXT(HLOOKUP('Pre Cal'!H42,Diagnostics!A146:M172,18,FALSE)),HLOOKUP('Pre Cal'!H42,Diagnostics!A146:M172,18,FALSE),"-99")</f>
        <v>-99</v>
      </c>
      <c r="R163" s="57" t="str">
        <f>IF(ISTEXT(HLOOKUP('Pre Cal'!I42,Diagnostics!B146:N172,18,FALSE)),HLOOKUP('Pre Cal'!I42,Diagnostics!B146:N172,18,FALSE),"-99")</f>
        <v>-99</v>
      </c>
      <c r="S163" s="1">
        <v>1</v>
      </c>
    </row>
    <row r="164" spans="1:19" x14ac:dyDescent="0.25">
      <c r="A164" s="71" t="s">
        <v>357</v>
      </c>
      <c r="B164" s="66" t="s">
        <v>401</v>
      </c>
      <c r="C164" s="71" t="s">
        <v>357</v>
      </c>
      <c r="D164" s="71" t="s">
        <v>401</v>
      </c>
      <c r="E164" s="62" t="s">
        <v>355</v>
      </c>
      <c r="G164" s="84" t="s">
        <v>364</v>
      </c>
      <c r="I164" s="71" t="s">
        <v>463</v>
      </c>
      <c r="Q164" s="57" t="str">
        <f>IF(ISTEXT(HLOOKUP('Pre Cal'!H42,Diagnostics!A146:M172,19,FALSE)),HLOOKUP('Pre Cal'!H42,Diagnostics!A146:M172,19,FALSE),"-99")</f>
        <v>-99</v>
      </c>
      <c r="R164" s="57" t="str">
        <f>IF(ISTEXT(HLOOKUP('Pre Cal'!I42,Diagnostics!B146:N172,19,FALSE)),HLOOKUP('Pre Cal'!I42,Diagnostics!B146:N172,19,FALSE),"-99")</f>
        <v>-99</v>
      </c>
      <c r="S164" s="1">
        <v>1</v>
      </c>
    </row>
    <row r="165" spans="1:19" x14ac:dyDescent="0.25">
      <c r="A165" s="71" t="s">
        <v>361</v>
      </c>
      <c r="B165" s="66" t="s">
        <v>402</v>
      </c>
      <c r="C165" s="71" t="s">
        <v>361</v>
      </c>
      <c r="D165" s="71" t="s">
        <v>402</v>
      </c>
      <c r="E165" s="62" t="s">
        <v>359</v>
      </c>
      <c r="G165" s="84" t="s">
        <v>367</v>
      </c>
      <c r="I165" s="71" t="s">
        <v>464</v>
      </c>
      <c r="Q165" s="57" t="str">
        <f>IF(ISTEXT(HLOOKUP('Pre Cal'!H42,Diagnostics!A146:M172,20,FALSE)),HLOOKUP('Pre Cal'!H42,Diagnostics!A146:M172,20,FALSE),"-99")</f>
        <v>-99</v>
      </c>
      <c r="R165" s="57" t="str">
        <f>IF(ISTEXT(HLOOKUP('Pre Cal'!I42,Diagnostics!B146:N172,20,FALSE)),HLOOKUP('Pre Cal'!I42,Diagnostics!B146:N172,20,FALSE),"-99")</f>
        <v>-99</v>
      </c>
      <c r="S165" s="1">
        <v>1</v>
      </c>
    </row>
    <row r="166" spans="1:19" x14ac:dyDescent="0.25">
      <c r="A166" s="71" t="s">
        <v>365</v>
      </c>
      <c r="B166" s="66" t="s">
        <v>403</v>
      </c>
      <c r="C166" s="71" t="s">
        <v>365</v>
      </c>
      <c r="D166" s="71" t="s">
        <v>403</v>
      </c>
      <c r="E166" s="62" t="s">
        <v>363</v>
      </c>
      <c r="G166" s="84" t="s">
        <v>370</v>
      </c>
      <c r="I166" s="71" t="s">
        <v>465</v>
      </c>
      <c r="Q166" s="57" t="str">
        <f>IF(ISTEXT(HLOOKUP('Pre Cal'!H42,Diagnostics!A146:M172,21,FALSE)),HLOOKUP('Pre Cal'!H42,Diagnostics!A146:M172,21,FALSE),"-99")</f>
        <v>-99</v>
      </c>
      <c r="R166" s="57" t="str">
        <f>IF(ISTEXT(HLOOKUP('Pre Cal'!I42,Diagnostics!B146:N172,21,FALSE)),HLOOKUP('Pre Cal'!I42,Diagnostics!B146:N172,21,FALSE),"-99")</f>
        <v>-99</v>
      </c>
      <c r="S166" s="1">
        <v>1</v>
      </c>
    </row>
    <row r="167" spans="1:19" x14ac:dyDescent="0.25">
      <c r="A167" s="71" t="s">
        <v>368</v>
      </c>
      <c r="B167" s="66" t="s">
        <v>404</v>
      </c>
      <c r="C167" s="71" t="s">
        <v>368</v>
      </c>
      <c r="D167" s="71" t="s">
        <v>404</v>
      </c>
      <c r="G167" s="84" t="s">
        <v>373</v>
      </c>
      <c r="I167" s="71" t="s">
        <v>466</v>
      </c>
      <c r="Q167" s="57" t="str">
        <f>IF(ISTEXT(HLOOKUP('Pre Cal'!H42,Diagnostics!A146:M172,22,FALSE)),HLOOKUP('Pre Cal'!H42,Diagnostics!A146:M172,22,FALSE),"-99")</f>
        <v>-99</v>
      </c>
      <c r="R167" s="57" t="str">
        <f>IF(ISTEXT(HLOOKUP('Pre Cal'!I42,Diagnostics!B146:N172,22,FALSE)),HLOOKUP('Pre Cal'!I42,Diagnostics!B146:N172,22,FALSE),"-99")</f>
        <v>-99</v>
      </c>
      <c r="S167" s="1">
        <v>1</v>
      </c>
    </row>
    <row r="168" spans="1:19" x14ac:dyDescent="0.25">
      <c r="A168" s="71" t="s">
        <v>371</v>
      </c>
      <c r="B168" s="66" t="s">
        <v>405</v>
      </c>
      <c r="C168" s="71" t="s">
        <v>371</v>
      </c>
      <c r="D168" s="71" t="s">
        <v>405</v>
      </c>
      <c r="G168" s="84" t="s">
        <v>134</v>
      </c>
      <c r="I168" s="71" t="s">
        <v>467</v>
      </c>
      <c r="Q168" s="57" t="str">
        <f>IF(ISTEXT(HLOOKUP('Pre Cal'!H42,Diagnostics!A146:M172,23,FALSE)),HLOOKUP('Pre Cal'!H42,Diagnostics!A146:M172,23,FALSE),"-99")</f>
        <v>-99</v>
      </c>
      <c r="R168" s="57" t="str">
        <f>IF(ISTEXT(HLOOKUP('Pre Cal'!I42,Diagnostics!B146:N172,23,FALSE)),HLOOKUP('Pre Cal'!I42,Diagnostics!B146:N172,23,FALSE),"-99")</f>
        <v>-99</v>
      </c>
      <c r="S168" s="1">
        <v>1</v>
      </c>
    </row>
    <row r="169" spans="1:19" x14ac:dyDescent="0.25">
      <c r="A169" s="71" t="s">
        <v>374</v>
      </c>
      <c r="B169" s="66" t="s">
        <v>406</v>
      </c>
      <c r="C169" s="71" t="s">
        <v>374</v>
      </c>
      <c r="D169" s="71" t="s">
        <v>406</v>
      </c>
      <c r="G169" s="84" t="s">
        <v>378</v>
      </c>
      <c r="I169" s="71" t="s">
        <v>468</v>
      </c>
      <c r="Q169" s="57" t="str">
        <f>IF(ISTEXT(HLOOKUP('Pre Cal'!H42,Diagnostics!A146:M172,24,FALSE)),HLOOKUP('Pre Cal'!H42,Diagnostics!A146:M172,24,FALSE),"-99")</f>
        <v>-99</v>
      </c>
      <c r="R169" s="57" t="str">
        <f>IF(ISTEXT(HLOOKUP('Pre Cal'!I42,Diagnostics!B146:N172,24,FALSE)),HLOOKUP('Pre Cal'!I42,Diagnostics!B146:N172,24,FALSE),"-99")</f>
        <v>-99</v>
      </c>
      <c r="S169" s="1">
        <v>1</v>
      </c>
    </row>
    <row r="170" spans="1:19" x14ac:dyDescent="0.25">
      <c r="A170" s="71" t="s">
        <v>376</v>
      </c>
      <c r="B170" s="66" t="s">
        <v>407</v>
      </c>
      <c r="C170" s="71" t="s">
        <v>376</v>
      </c>
      <c r="D170" s="71" t="s">
        <v>407</v>
      </c>
      <c r="G170" s="84" t="s">
        <v>381</v>
      </c>
      <c r="I170" s="71" t="s">
        <v>469</v>
      </c>
      <c r="Q170" s="57" t="str">
        <f>IF(ISTEXT(HLOOKUP('Pre Cal'!H42,Diagnostics!A146:M172,25,FALSE)),HLOOKUP('Pre Cal'!H42,Diagnostics!A146:M172,25,FALSE),"-99")</f>
        <v>-99</v>
      </c>
      <c r="R170" s="57" t="str">
        <f>IF(ISTEXT(HLOOKUP('Pre Cal'!I42,Diagnostics!B146:N172,25,FALSE)),HLOOKUP('Pre Cal'!I42,Diagnostics!B146:N172,25,FALSE),"-99")</f>
        <v>-99</v>
      </c>
      <c r="S170" s="1">
        <v>1</v>
      </c>
    </row>
    <row r="171" spans="1:19" x14ac:dyDescent="0.25">
      <c r="A171" s="71" t="s">
        <v>379</v>
      </c>
      <c r="B171" s="66" t="s">
        <v>408</v>
      </c>
      <c r="C171" s="71" t="s">
        <v>379</v>
      </c>
      <c r="D171" s="71" t="s">
        <v>408</v>
      </c>
      <c r="G171" s="84" t="s">
        <v>384</v>
      </c>
      <c r="I171" s="71" t="s">
        <v>470</v>
      </c>
      <c r="Q171" s="57" t="str">
        <f>IF(ISTEXT(HLOOKUP('Pre Cal'!H42,Diagnostics!A146:M172,26,FALSE)),HLOOKUP('Pre Cal'!H42,Diagnostics!A146:M172,26,FALSE),"-99")</f>
        <v>-99</v>
      </c>
      <c r="R171" s="57" t="str">
        <f>IF(ISTEXT(HLOOKUP('Pre Cal'!I42,Diagnostics!B146:N172,26,FALSE)),HLOOKUP('Pre Cal'!I42,Diagnostics!B146:N172,26,FALSE),"-99")</f>
        <v>-99</v>
      </c>
      <c r="S171" s="1">
        <v>1</v>
      </c>
    </row>
    <row r="172" spans="1:19" x14ac:dyDescent="0.25">
      <c r="A172" s="71" t="s">
        <v>382</v>
      </c>
      <c r="B172" s="66" t="s">
        <v>409</v>
      </c>
      <c r="C172" s="71" t="s">
        <v>382</v>
      </c>
      <c r="D172" s="71" t="s">
        <v>409</v>
      </c>
      <c r="G172" s="84" t="s">
        <v>385</v>
      </c>
      <c r="Q172" s="57" t="str">
        <f>IF(ISTEXT(HLOOKUP('Pre Cal'!H42,Diagnostics!A146:M173,27,FALSE)),HLOOKUP('Pre Cal'!H42,Diagnostics!A146:M173,27,FALSE),"-99")</f>
        <v>-99</v>
      </c>
      <c r="R172" s="57" t="str">
        <f>IF(ISTEXT(HLOOKUP('Pre Cal'!I42,Diagnostics!B146:N173,27,FALSE)),HLOOKUP('Pre Cal'!I42,Diagnostics!B146:N173,27,FALSE),"-99")</f>
        <v>-99</v>
      </c>
    </row>
    <row r="173" spans="1:19" x14ac:dyDescent="0.25">
      <c r="A173" s="175"/>
      <c r="C173" s="174" t="s">
        <v>434</v>
      </c>
      <c r="G173" s="86" t="s">
        <v>386</v>
      </c>
      <c r="I173" s="197" t="s">
        <v>475</v>
      </c>
      <c r="Q173" s="57" t="str">
        <f>IF(ISTEXT(HLOOKUP('Pre Cal'!H42,Diagnostics!A146:M174,28,FALSE)),HLOOKUP('Pre Cal'!H42,Diagnostics!A146:M174,28,FALSE),"-99")</f>
        <v>-99</v>
      </c>
      <c r="R173" s="57" t="str">
        <f>IF(ISTEXT(HLOOKUP('Pre Cal'!I42,Diagnostics!B146:N174,28,FALSE)),HLOOKUP('Pre Cal'!I42,Diagnostics!B146:N174,28,FALSE),"-99")</f>
        <v>-99</v>
      </c>
    </row>
  </sheetData>
  <pageMargins left="0.75" right="0.75" top="1" bottom="1" header="0.5" footer="0.5"/>
  <pageSetup paperSize="9" scale="2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NETCEN</vt:lpstr>
      <vt:lpstr>Intro</vt:lpstr>
      <vt:lpstr>Pre Cal</vt:lpstr>
      <vt:lpstr>Cal</vt:lpstr>
      <vt:lpstr>Post Cal</vt:lpstr>
      <vt:lpstr>Final Page</vt:lpstr>
      <vt:lpstr>Diagnostics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Stacey</dc:creator>
  <cp:lastModifiedBy>Eaton, Stewart</cp:lastModifiedBy>
  <cp:lastPrinted>2011-09-21T11:00:47Z</cp:lastPrinted>
  <dcterms:created xsi:type="dcterms:W3CDTF">2006-07-05T08:25:02Z</dcterms:created>
  <dcterms:modified xsi:type="dcterms:W3CDTF">2019-05-20T15:00:17Z</dcterms:modified>
</cp:coreProperties>
</file>