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585" tabRatio="922" activeTab="0"/>
  </bookViews>
  <sheets>
    <sheet name="QA" sheetId="1" r:id="rId1"/>
    <sheet name="UK" sheetId="2" r:id="rId2"/>
    <sheet name="England" sheetId="3" r:id="rId3"/>
    <sheet name="Scotland" sheetId="4" r:id="rId4"/>
    <sheet name="Wales" sheetId="5" r:id="rId5"/>
    <sheet name="NIreland" sheetId="6" r:id="rId6"/>
    <sheet name="DA GHGI_ETS data" sheetId="7" r:id="rId7"/>
  </sheets>
  <definedNames>
    <definedName name="Emissions">'DA GHGI_ETS data'!$B$6:$AB$194</definedName>
    <definedName name="Sourcecode">#REF!</definedName>
  </definedNames>
  <calcPr fullCalcOnLoad="1"/>
</workbook>
</file>

<file path=xl/sharedStrings.xml><?xml version="1.0" encoding="utf-8"?>
<sst xmlns="http://schemas.openxmlformats.org/spreadsheetml/2006/main" count="1571" uniqueCount="410">
  <si>
    <t>1A2f_Lime</t>
  </si>
  <si>
    <t>1A2f_Cement</t>
  </si>
  <si>
    <t>1A1c_Oil &amp; Gas</t>
  </si>
  <si>
    <t>Business</t>
  </si>
  <si>
    <t>Public</t>
  </si>
  <si>
    <t>Transport</t>
  </si>
  <si>
    <t>Industrial Process</t>
  </si>
  <si>
    <t>1A1c_Gas</t>
  </si>
  <si>
    <t>Railways</t>
  </si>
  <si>
    <t>SourceName</t>
  </si>
  <si>
    <t>Power stations</t>
  </si>
  <si>
    <t>Refineries - combustion</t>
  </si>
  <si>
    <t>Coke production</t>
  </si>
  <si>
    <t>Collieries - combustion</t>
  </si>
  <si>
    <t>Gas production</t>
  </si>
  <si>
    <t>Nuclear fuel production</t>
  </si>
  <si>
    <t>Offshore oil and gas - own gas combustion</t>
  </si>
  <si>
    <t>Solid smokeless fuel production</t>
  </si>
  <si>
    <t>Town gas manufacture</t>
  </si>
  <si>
    <t>Gas separation plant - combustion</t>
  </si>
  <si>
    <t>Blast furnaces</t>
  </si>
  <si>
    <t>Sinter production</t>
  </si>
  <si>
    <t>Iron and steel - combustion plant</t>
  </si>
  <si>
    <t>Lime production - non decarbonising</t>
  </si>
  <si>
    <t>Other industrial combustion</t>
  </si>
  <si>
    <t>Autogenerators</t>
  </si>
  <si>
    <t>Industrial off-road mobile machinery</t>
  </si>
  <si>
    <t>Cement production - combustion</t>
  </si>
  <si>
    <t>Ammonia production - combustion</t>
  </si>
  <si>
    <t>Industrial engines</t>
  </si>
  <si>
    <t>Aircraft - domestic take off and landing</t>
  </si>
  <si>
    <t>Aircraft - domestic cruise</t>
  </si>
  <si>
    <t>Road transport - cars non catalyst - rural driving</t>
  </si>
  <si>
    <t>Road transport - cars with catalysts - rural driving</t>
  </si>
  <si>
    <t>Road transport - cars - rural driving</t>
  </si>
  <si>
    <t>Road transport - LGVs non catalyst - rural driving</t>
  </si>
  <si>
    <t>Road transport - LGVs with catalysts - rural driving</t>
  </si>
  <si>
    <t>Road transport - LGVs - rural driving</t>
  </si>
  <si>
    <t>Road transport - buses and coaches - rural driving</t>
  </si>
  <si>
    <t>Road transport - HGV articulated - rural driving</t>
  </si>
  <si>
    <t>Road transport - HGV rigid - rural driving</t>
  </si>
  <si>
    <t>Road transport - motorcycle (&gt;50cc  2st) - rural driving</t>
  </si>
  <si>
    <t>Road transport - motorcycle (&gt;50cc  4st) - rural driving</t>
  </si>
  <si>
    <t>Road transport - cars non catalyst - urban driving</t>
  </si>
  <si>
    <t>Road transport - cars with catalysts - urban driving</t>
  </si>
  <si>
    <t>Road transport - cars - urban driving</t>
  </si>
  <si>
    <t>Road transport - LGVs non catalyst - urban driving</t>
  </si>
  <si>
    <t>Road transport - LGVs with catalysts - urban driving</t>
  </si>
  <si>
    <t>Road transport - LGVs - urban driving</t>
  </si>
  <si>
    <t>Road transport - buses and coaches - urban driving</t>
  </si>
  <si>
    <t>Road transport - HGV articulated - urban driving</t>
  </si>
  <si>
    <t>Road transport - HGV rigid - urban driving</t>
  </si>
  <si>
    <t>Road transport - mopeds (&lt;50cc 2st) - urban driving</t>
  </si>
  <si>
    <t>Road transport - motorcycle (&gt;50cc  2st) - urban driving</t>
  </si>
  <si>
    <t>Road transport - motorcycle (&gt;50cc  4st) - urban driving</t>
  </si>
  <si>
    <t>Road transport - cars non catalyst - motorway driving</t>
  </si>
  <si>
    <t>Road transport - cars with catalysts - motorway driving</t>
  </si>
  <si>
    <t>Road transport - cars - motorway driving</t>
  </si>
  <si>
    <t>Road transport - LGVs non catalyst - motorway driving</t>
  </si>
  <si>
    <t>Road transport - LGVs with catalysts - motorway driving</t>
  </si>
  <si>
    <t>Road transport - LGVs - motorway driving</t>
  </si>
  <si>
    <t>Road transport - buses and coaches - motorway driving</t>
  </si>
  <si>
    <t>Road transport - HGV articulated - motorway driving</t>
  </si>
  <si>
    <t>Road transport - HGV rigid - motorway driving</t>
  </si>
  <si>
    <t>Primary aluminium production - general</t>
  </si>
  <si>
    <t>Ladle arc furnaces</t>
  </si>
  <si>
    <t>Solvent use</t>
  </si>
  <si>
    <t>Forest Land remaining Forest Land</t>
  </si>
  <si>
    <t>Land converted to Forest Land</t>
  </si>
  <si>
    <t>Forest Land - Biomass burning</t>
  </si>
  <si>
    <t>Cropland remaining Cropland</t>
  </si>
  <si>
    <t>Cropland - Liming</t>
  </si>
  <si>
    <t>Land converted to Cropland</t>
  </si>
  <si>
    <t>Cropland - Biomass Burning</t>
  </si>
  <si>
    <t>Grassland - Biomass Burning</t>
  </si>
  <si>
    <t>Grassland remaining Grassland</t>
  </si>
  <si>
    <t>Grassland - Liming</t>
  </si>
  <si>
    <t>Land converted to Grassland</t>
  </si>
  <si>
    <t>Settlements - Biomass Burning</t>
  </si>
  <si>
    <t>Settlements remaining Settlements</t>
  </si>
  <si>
    <t>Land converted to Settlements</t>
  </si>
  <si>
    <t>Incineration</t>
  </si>
  <si>
    <t>Incineration - clinical waste</t>
  </si>
  <si>
    <t>Incineration - chemical waste</t>
  </si>
  <si>
    <t>Sum of CO2 Equiv</t>
  </si>
  <si>
    <t>IPCCSectoralTable</t>
  </si>
  <si>
    <t>1A3a</t>
  </si>
  <si>
    <t>1A3b</t>
  </si>
  <si>
    <t>Road transport - cars non catalyst - cold start</t>
  </si>
  <si>
    <t>Road transport - LGVs non catalyst - cold start</t>
  </si>
  <si>
    <t>1A3c</t>
  </si>
  <si>
    <t>1A3d</t>
  </si>
  <si>
    <t>1A3e</t>
  </si>
  <si>
    <t>1A4b</t>
  </si>
  <si>
    <t>1A5b</t>
  </si>
  <si>
    <t>1B1a</t>
  </si>
  <si>
    <t>Closed Coal Mines</t>
  </si>
  <si>
    <t>Coal storage and transport</t>
  </si>
  <si>
    <t>Deep-mined coal</t>
  </si>
  <si>
    <t>Open-cast coal</t>
  </si>
  <si>
    <t>1B1b</t>
  </si>
  <si>
    <t>1B2a</t>
  </si>
  <si>
    <t>Crude oil loading from offshore facilities</t>
  </si>
  <si>
    <t>Crude oil loading from onshore facilities</t>
  </si>
  <si>
    <t>Oil terminal storage</t>
  </si>
  <si>
    <t>Petroleum processes</t>
  </si>
  <si>
    <t>1B2b</t>
  </si>
  <si>
    <t>1B2c_Flaring</t>
  </si>
  <si>
    <t>1B2c_Venting</t>
  </si>
  <si>
    <t>2B1</t>
  </si>
  <si>
    <t>2B2</t>
  </si>
  <si>
    <t>Nitric acid production</t>
  </si>
  <si>
    <t>2B3</t>
  </si>
  <si>
    <t>Adipic acid production</t>
  </si>
  <si>
    <t>Chemical industry - ethylene</t>
  </si>
  <si>
    <t>Chemical industry - general</t>
  </si>
  <si>
    <t>Chemical industry - methanol</t>
  </si>
  <si>
    <t>2C3</t>
  </si>
  <si>
    <t>Energy Supply</t>
  </si>
  <si>
    <t>IPCC</t>
  </si>
  <si>
    <t>1A4c</t>
  </si>
  <si>
    <t>2A1</t>
  </si>
  <si>
    <t>1A1c</t>
  </si>
  <si>
    <t>1A2a</t>
  </si>
  <si>
    <t>2A3</t>
  </si>
  <si>
    <t>2C1</t>
  </si>
  <si>
    <t>1A2f</t>
  </si>
  <si>
    <t>1A4a</t>
  </si>
  <si>
    <t>2B5</t>
  </si>
  <si>
    <t>1A1a</t>
  </si>
  <si>
    <t>1A1b</t>
  </si>
  <si>
    <t>2A7</t>
  </si>
  <si>
    <t>2A4</t>
  </si>
  <si>
    <t>2A2</t>
  </si>
  <si>
    <t>Grand Total</t>
  </si>
  <si>
    <t>Road transport - motorcycle (&gt;50cc  4st) - motorway driving</t>
  </si>
  <si>
    <t>Road transport - all vehicles LPG use</t>
  </si>
  <si>
    <t>Road vehicle engines</t>
  </si>
  <si>
    <t>Railways - intercity</t>
  </si>
  <si>
    <t>Railways - regional</t>
  </si>
  <si>
    <t>Railways - freight</t>
  </si>
  <si>
    <t>Shipping - coastal</t>
  </si>
  <si>
    <t>Marine engines</t>
  </si>
  <si>
    <t>Aircraft - support vehicles</t>
  </si>
  <si>
    <t>Miscellaneous industrial/commercial combustion</t>
  </si>
  <si>
    <t>Public sector combustion</t>
  </si>
  <si>
    <t>Railways - stationary combustion</t>
  </si>
  <si>
    <t>Domestic combustion</t>
  </si>
  <si>
    <t>House and garden machinery</t>
  </si>
  <si>
    <t>Agriculture - stationary combustion</t>
  </si>
  <si>
    <t>Agriculture - mobile machinery</t>
  </si>
  <si>
    <t>Agricultural engines</t>
  </si>
  <si>
    <t>Aircraft -  military</t>
  </si>
  <si>
    <t>Shipping - naval</t>
  </si>
  <si>
    <t>Iron and steel - flaring</t>
  </si>
  <si>
    <t>Offshore oil and gas - well testing</t>
  </si>
  <si>
    <t>Offshore oil and gas - processes</t>
  </si>
  <si>
    <t>Gas leakage</t>
  </si>
  <si>
    <t>Offshore oil and gas - venting</t>
  </si>
  <si>
    <t>Offshore oil and gas - flaring</t>
  </si>
  <si>
    <t>Cement - decarbonising</t>
  </si>
  <si>
    <t>Lime production - decarbonising</t>
  </si>
  <si>
    <t>Glass - general</t>
  </si>
  <si>
    <t>Basic oxygen furnaces</t>
  </si>
  <si>
    <t>Power stations - FGD</t>
  </si>
  <si>
    <t>Brick manufacture - Fletton</t>
  </si>
  <si>
    <t>Ammonia production - feedstock use of gas</t>
  </si>
  <si>
    <t>Agriculture - agrochemicals use</t>
  </si>
  <si>
    <t>Non-aerosol products - household products</t>
  </si>
  <si>
    <t>Electric arc furnaces</t>
  </si>
  <si>
    <t>Primary aluminium production - PFC emissions</t>
  </si>
  <si>
    <t>2C4</t>
  </si>
  <si>
    <t>Magnesium cover gas</t>
  </si>
  <si>
    <t>2E1</t>
  </si>
  <si>
    <t>Halocarbons production - by-product</t>
  </si>
  <si>
    <t>2E2</t>
  </si>
  <si>
    <t>Halocarbons production - fugitive</t>
  </si>
  <si>
    <t>2F1</t>
  </si>
  <si>
    <t>Commercial Refrigeration</t>
  </si>
  <si>
    <t>Domestic Refrigeration</t>
  </si>
  <si>
    <t>Industrial Refrigeration</t>
  </si>
  <si>
    <t>Mobile Air Conditioning</t>
  </si>
  <si>
    <t>Refrigerated Transport</t>
  </si>
  <si>
    <t>Stationary Air Conditioning</t>
  </si>
  <si>
    <t>2F2</t>
  </si>
  <si>
    <t>Foams</t>
  </si>
  <si>
    <t>2F3</t>
  </si>
  <si>
    <t>Firefighting</t>
  </si>
  <si>
    <t>2F4</t>
  </si>
  <si>
    <t>Aerosols - halocarbons</t>
  </si>
  <si>
    <t>Metered dose inhalers</t>
  </si>
  <si>
    <t>2F5</t>
  </si>
  <si>
    <t>Other PFC use</t>
  </si>
  <si>
    <t>Precision cleaning  - HFC</t>
  </si>
  <si>
    <t>2F9</t>
  </si>
  <si>
    <t>Electrical insulation</t>
  </si>
  <si>
    <t>Electronics - PFC</t>
  </si>
  <si>
    <t>Electronics - SF6</t>
  </si>
  <si>
    <t>One Component Foams</t>
  </si>
  <si>
    <t>Sporting goods</t>
  </si>
  <si>
    <t>3</t>
  </si>
  <si>
    <t>4A1</t>
  </si>
  <si>
    <t>Agriculture livestock - dairy cattle enteric</t>
  </si>
  <si>
    <t>Agriculture livestock - other cattle enteric</t>
  </si>
  <si>
    <t>4A10</t>
  </si>
  <si>
    <t>Agriculture livestock - deer enteric</t>
  </si>
  <si>
    <t>4A3</t>
  </si>
  <si>
    <t>Agriculture livestock - sheep enteric</t>
  </si>
  <si>
    <t>4A4</t>
  </si>
  <si>
    <t>Agriculture livestock - goats enteric</t>
  </si>
  <si>
    <t>4A6</t>
  </si>
  <si>
    <t>Agriculture livestock - horses enteric</t>
  </si>
  <si>
    <t>4A8</t>
  </si>
  <si>
    <t>Agriculture livestock - pigs enteric</t>
  </si>
  <si>
    <t>4B1</t>
  </si>
  <si>
    <t>Agriculture livestock - dairy cattle wastes</t>
  </si>
  <si>
    <t>Agriculture livestock - other cattle wastes</t>
  </si>
  <si>
    <t>4B10</t>
  </si>
  <si>
    <t>Agriculture livestock - deer wastes</t>
  </si>
  <si>
    <t>4B12</t>
  </si>
  <si>
    <t>Agriculture livestock - manure liquid systems</t>
  </si>
  <si>
    <t>4B13</t>
  </si>
  <si>
    <t>Agriculture livestock - manure solid storage and dry lot</t>
  </si>
  <si>
    <t>4B14</t>
  </si>
  <si>
    <t>Agriculture livestock - manure other</t>
  </si>
  <si>
    <t>4B3</t>
  </si>
  <si>
    <t>Agriculture livestock - sheep goats and deer wastes</t>
  </si>
  <si>
    <t>4B4</t>
  </si>
  <si>
    <t>Agriculture livestock - goats wastes</t>
  </si>
  <si>
    <t>4B6</t>
  </si>
  <si>
    <t>Agriculture livestock - horses wastes</t>
  </si>
  <si>
    <t>4B8</t>
  </si>
  <si>
    <t>Agriculture livestock - pigs wastes</t>
  </si>
  <si>
    <t>4B9</t>
  </si>
  <si>
    <t>Agriculture livestock - broilers wastes</t>
  </si>
  <si>
    <t>Agriculture livestock - laying hens wastes</t>
  </si>
  <si>
    <t>Agriculture livestock - other poultry wastes</t>
  </si>
  <si>
    <t>4D</t>
  </si>
  <si>
    <t>Agricultural soils</t>
  </si>
  <si>
    <t>4F1</t>
  </si>
  <si>
    <t>Field burning</t>
  </si>
  <si>
    <t>4F5</t>
  </si>
  <si>
    <t>5A1</t>
  </si>
  <si>
    <t>5A2</t>
  </si>
  <si>
    <t>Direct N2O emission from N fertilisation of forest land</t>
  </si>
  <si>
    <t>5B1</t>
  </si>
  <si>
    <t>5B2</t>
  </si>
  <si>
    <t>5C</t>
  </si>
  <si>
    <t>5C1</t>
  </si>
  <si>
    <t>5C2</t>
  </si>
  <si>
    <t>5E</t>
  </si>
  <si>
    <t>5E1</t>
  </si>
  <si>
    <t>5E2</t>
  </si>
  <si>
    <t>5G</t>
  </si>
  <si>
    <t>Harvested Wood Products</t>
  </si>
  <si>
    <t>6A1</t>
  </si>
  <si>
    <t>Landfill</t>
  </si>
  <si>
    <t>6B2</t>
  </si>
  <si>
    <t>Sewage sludge decomposition</t>
  </si>
  <si>
    <t>6C</t>
  </si>
  <si>
    <t>Accidental fires - vehicles</t>
  </si>
  <si>
    <t>Incineration - sewage sludge</t>
  </si>
  <si>
    <t>England</t>
  </si>
  <si>
    <t>Scotland</t>
  </si>
  <si>
    <t>Wales</t>
  </si>
  <si>
    <t>N Ireland</t>
  </si>
  <si>
    <t>Unallocated</t>
  </si>
  <si>
    <t>UK</t>
  </si>
  <si>
    <t>NC</t>
  </si>
  <si>
    <t>Land Use Change</t>
  </si>
  <si>
    <t>Residential</t>
  </si>
  <si>
    <t>Waste Management</t>
  </si>
  <si>
    <t>GHGI</t>
  </si>
  <si>
    <t>Road transport - cars - cold start</t>
  </si>
  <si>
    <t>Road transport - cars with catalysts - cold start</t>
  </si>
  <si>
    <t>Road transport - LGVs - cold start</t>
  </si>
  <si>
    <t>Road transport - LGVs with catalysts - cold start</t>
  </si>
  <si>
    <t>Agriculture</t>
  </si>
  <si>
    <t>All GHGs</t>
  </si>
  <si>
    <t>Carbon dioxide</t>
  </si>
  <si>
    <t>Traded CO2</t>
  </si>
  <si>
    <t>Brick manufacture - Non-Fletton</t>
  </si>
  <si>
    <t>Traded % CO2</t>
  </si>
  <si>
    <t>aggregated with 1A1c_Oil &amp; Gas</t>
  </si>
  <si>
    <t>aggregated with 1A2a</t>
  </si>
  <si>
    <t>aggregated with 1A2f_cement</t>
  </si>
  <si>
    <t>aggregated with 1A2f_lime</t>
  </si>
  <si>
    <t>aggregated with 2A7 Fletton Brick</t>
  </si>
  <si>
    <t>aggregated with 1A4c</t>
  </si>
  <si>
    <t>aggregated with 1A4a</t>
  </si>
  <si>
    <t>aggregated with 2A3 Glass general</t>
  </si>
  <si>
    <t>aggregated with 1A2f</t>
  </si>
  <si>
    <t>NON-Traded CO2</t>
  </si>
  <si>
    <t>fully traded IPCC</t>
  </si>
  <si>
    <t>non-traded IPCC</t>
  </si>
  <si>
    <t>part-traded IPCC</t>
  </si>
  <si>
    <t>aggregated with other IPCC</t>
  </si>
  <si>
    <r>
      <t>Emissions in kt CO</t>
    </r>
    <r>
      <rPr>
        <vertAlign val="sub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equivalent by amended IPCC sector</t>
    </r>
  </si>
  <si>
    <t>CO2 only</t>
  </si>
  <si>
    <t>Traded Emissions</t>
  </si>
  <si>
    <t>Non-Traded GHGI</t>
  </si>
  <si>
    <t>UK GHGI Traded and Non-Traded Emissions, 2008</t>
  </si>
  <si>
    <t>NC Sector</t>
  </si>
  <si>
    <t>IPCC Sector / Source Name</t>
  </si>
  <si>
    <t>Other Industry Combustion</t>
  </si>
  <si>
    <t>Aircraft (domestic TOL and cruise)</t>
  </si>
  <si>
    <t>Road transport</t>
  </si>
  <si>
    <t>1A4a_public</t>
  </si>
  <si>
    <t>2B5_agric</t>
  </si>
  <si>
    <t>2B5_residential</t>
  </si>
  <si>
    <t>2B5_business</t>
  </si>
  <si>
    <t>Shipping</t>
  </si>
  <si>
    <t>Aircraft support vehicles</t>
  </si>
  <si>
    <t>Commercial sector combustion</t>
  </si>
  <si>
    <t>Residential combustion</t>
  </si>
  <si>
    <t>Agricultural combustion</t>
  </si>
  <si>
    <t>Military aviation and shipping</t>
  </si>
  <si>
    <t>Coal mining</t>
  </si>
  <si>
    <t>Coke and SSF production</t>
  </si>
  <si>
    <t>Oil &amp; Gas sector: loading, storage, process, well testing</t>
  </si>
  <si>
    <t>Glass sector</t>
  </si>
  <si>
    <t>Power station FGD</t>
  </si>
  <si>
    <t>Brick manufacture</t>
  </si>
  <si>
    <t>Ammonia production</t>
  </si>
  <si>
    <t>Agrochemical use</t>
  </si>
  <si>
    <t>Chemical industry processes</t>
  </si>
  <si>
    <t>Household products</t>
  </si>
  <si>
    <t>Business sector process emissions</t>
  </si>
  <si>
    <t>Primary aluminium production</t>
  </si>
  <si>
    <t>2A3_FGD</t>
  </si>
  <si>
    <t>2E</t>
  </si>
  <si>
    <t>2F</t>
  </si>
  <si>
    <t>4A</t>
  </si>
  <si>
    <t>4B</t>
  </si>
  <si>
    <t>4F</t>
  </si>
  <si>
    <t>Waste incineration</t>
  </si>
  <si>
    <t>Waste water treatment</t>
  </si>
  <si>
    <t>Landfill waste</t>
  </si>
  <si>
    <t>Land use change and forestry</t>
  </si>
  <si>
    <t>Field Burning</t>
  </si>
  <si>
    <t>Agriculture - livestock waste</t>
  </si>
  <si>
    <t>Agriculture - livestock enteric fermentation</t>
  </si>
  <si>
    <t>Solvent</t>
  </si>
  <si>
    <t>Halocarbon production</t>
  </si>
  <si>
    <t>Residential F-gas uses</t>
  </si>
  <si>
    <t>Business F-gas uses</t>
  </si>
  <si>
    <t>TOTAL</t>
  </si>
  <si>
    <t>checksum</t>
  </si>
  <si>
    <t>Non-Traded / CO2</t>
  </si>
  <si>
    <t>Non-Traded / GHGI</t>
  </si>
  <si>
    <t>England GHGI Traded and Non-Traded Emissions, 2008</t>
  </si>
  <si>
    <t>Scotland GHGI Traded and Non-Traded Emissions, 2008</t>
  </si>
  <si>
    <t>Wales GHGI Traded and Non-Traded Emissions, 2008</t>
  </si>
  <si>
    <t>Northern Ireland GHGI Traded and Non-Traded Emissions, 2008</t>
  </si>
  <si>
    <t>difference due to inconsistencies for some sectors where EUETS is higher than GHGI --&gt;</t>
  </si>
  <si>
    <t>Title:</t>
  </si>
  <si>
    <t>NAEI Ref:</t>
  </si>
  <si>
    <t>Recipients:</t>
  </si>
  <si>
    <t>Authors:</t>
  </si>
  <si>
    <t>Date:</t>
  </si>
  <si>
    <t>Delivery Method:</t>
  </si>
  <si>
    <t>Notes:</t>
  </si>
  <si>
    <t>QA Checks: DBase</t>
  </si>
  <si>
    <t>By</t>
  </si>
  <si>
    <t>0a</t>
  </si>
  <si>
    <t>Sector Expert Check</t>
  </si>
  <si>
    <t>(UK GHGI)</t>
  </si>
  <si>
    <t>0b</t>
  </si>
  <si>
    <t>Pollutant Expert Check</t>
  </si>
  <si>
    <t>Fuel Input Check</t>
  </si>
  <si>
    <t>Factors Input Check</t>
  </si>
  <si>
    <t>Ef Rollover</t>
  </si>
  <si>
    <t>Time Series Entry Count</t>
  </si>
  <si>
    <t>5a</t>
  </si>
  <si>
    <t>Factors no Fuels</t>
  </si>
  <si>
    <t>5b</t>
  </si>
  <si>
    <t>Fuels no Factors</t>
  </si>
  <si>
    <t>Source Fuel Allocation</t>
  </si>
  <si>
    <t>Global Version Check 2007 v 2008</t>
  </si>
  <si>
    <t>Extraction Queries cross checked</t>
  </si>
  <si>
    <t>QA Checks: This Spreadsheet - GHG specific</t>
  </si>
  <si>
    <t>GT</t>
  </si>
  <si>
    <t>Analysis of the traded and non-traded share of DA GHGI emissions in 2008</t>
  </si>
  <si>
    <t>Glen Thistlethwaite / Neil Passant</t>
  </si>
  <si>
    <t>Contains summary of analysis of the 2008 EUETS data by site, from "Traded_Non Traded Emissions by Category_v5.xls"</t>
  </si>
  <si>
    <t>Detailed site analysis cannot be circulated as it is commercially confidential, and hence only aggregated data are presented here.</t>
  </si>
  <si>
    <t>All QC from DA GHGI compilation</t>
  </si>
  <si>
    <t>EUETS-GHGI analysis to ssheet v3.</t>
  </si>
  <si>
    <t>Internal consistency checks for traded / non-traded analysis</t>
  </si>
  <si>
    <t>JMC/GT</t>
  </si>
  <si>
    <t>NP/GT</t>
  </si>
  <si>
    <t>Checks against source DA GHGI data</t>
  </si>
  <si>
    <r>
      <t xml:space="preserve">Oil &amp; Gas sector, </t>
    </r>
    <r>
      <rPr>
        <sz val="8"/>
        <color indexed="10"/>
        <rFont val="Verdana"/>
        <family val="2"/>
      </rPr>
      <t>including 1B2c flaring &amp; venting</t>
    </r>
  </si>
  <si>
    <r>
      <t>Iron &amp; Steel,</t>
    </r>
    <r>
      <rPr>
        <sz val="8"/>
        <color indexed="10"/>
        <rFont val="Verdana"/>
        <family val="2"/>
      </rPr>
      <t xml:space="preserve"> includes 1A1c (coke), 2A3 (BOS, sinter) and 2C1</t>
    </r>
  </si>
  <si>
    <r>
      <t xml:space="preserve">Cement industry, </t>
    </r>
    <r>
      <rPr>
        <sz val="8"/>
        <color indexed="10"/>
        <rFont val="Verdana"/>
        <family val="2"/>
      </rPr>
      <t>including combustion and process (2A1)</t>
    </r>
  </si>
  <si>
    <r>
      <t xml:space="preserve">Lime industry, </t>
    </r>
    <r>
      <rPr>
        <sz val="8"/>
        <color indexed="10"/>
        <rFont val="Verdana"/>
        <family val="2"/>
      </rPr>
      <t>including combustion and process (2A2)</t>
    </r>
  </si>
  <si>
    <r>
      <t xml:space="preserve">Other Energy Industries: </t>
    </r>
    <r>
      <rPr>
        <sz val="8"/>
        <color indexed="10"/>
        <rFont val="Verdana"/>
        <family val="2"/>
      </rPr>
      <t>collieries, nuclear, SSF and town gas</t>
    </r>
  </si>
  <si>
    <t>Red text indicates where IPCCs sector have had to be either split up or aggregated with others to enable the analysis against EUETS data to be presented and meaningful.</t>
  </si>
  <si>
    <t xml:space="preserve">The calculation of the non-traded emissions minimises the EUETS-GHGI inconsistencies. </t>
  </si>
  <si>
    <r>
      <t>45322/2008/CD6920/GT Issue 1.0</t>
    </r>
    <r>
      <rPr>
        <b/>
        <sz val="12"/>
        <color indexed="10"/>
        <rFont val="Arial"/>
        <family val="2"/>
      </rPr>
      <t xml:space="preserve"> </t>
    </r>
  </si>
  <si>
    <t>NAEI website upload</t>
  </si>
  <si>
    <t>www</t>
  </si>
  <si>
    <t>Several IPCC sectors have had to be split up and/or aggregated with others to enable the analysis against EUETS to be presented and useful.</t>
  </si>
  <si>
    <t>2008 DA GHGI Emissions: All GHGs (full inventory), CO2 (full inventory), CO2 (non-traded estimates), CO2 (traded sector only), CO2 (% traded)</t>
  </si>
  <si>
    <t>Colour coding key:</t>
  </si>
  <si>
    <t>All GHGs (full inventory)</t>
  </si>
  <si>
    <t>All CO2 (full inventory)</t>
  </si>
  <si>
    <t>CO2 (non-traded estimates)</t>
  </si>
  <si>
    <t>CO2 (traded sector only)</t>
  </si>
  <si>
    <t>CO2 (% traded)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</si>
</sst>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0.0%"/>
    <numFmt numFmtId="170" formatCode="0.000%"/>
    <numFmt numFmtId="171" formatCode="_-* #,##0_-;\-* #,##0_-;_-* &quot;-&quot;??_-;_-@_-"/>
    <numFmt numFmtId="172" formatCode="_-* #,##0.0_-;\-* #,##0.0_-;_-* &quot;-&quot;??_-;_-@_-"/>
    <numFmt numFmtId="173" formatCode="[$-809]dd\ mmmm\ yyyy"/>
    <numFmt numFmtId="174" formatCode="_-* #,##0.000_-;\-* #,##0.000_-;_-* &quot;-&quot;??_-;_-@_-"/>
    <numFmt numFmtId="175" formatCode="#,##0.0"/>
    <numFmt numFmtId="176" formatCode="0.000000000000"/>
  </numFmts>
  <fonts count="55">
    <font>
      <sz val="8"/>
      <name val="Verdana"/>
      <family val="0"/>
    </font>
    <font>
      <sz val="8"/>
      <color indexed="8"/>
      <name val="Verdana"/>
      <family val="2"/>
    </font>
    <font>
      <u val="single"/>
      <sz val="8"/>
      <color indexed="12"/>
      <name val="Verdana"/>
      <family val="0"/>
    </font>
    <font>
      <u val="single"/>
      <sz val="8"/>
      <color indexed="36"/>
      <name val="Verdana"/>
      <family val="0"/>
    </font>
    <font>
      <sz val="10"/>
      <name val="Arial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vertAlign val="subscript"/>
      <sz val="8"/>
      <color indexed="8"/>
      <name val="Verdana"/>
      <family val="2"/>
    </font>
    <font>
      <i/>
      <sz val="8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9"/>
      <name val="Verdana"/>
      <family val="2"/>
    </font>
    <font>
      <sz val="8"/>
      <color indexed="20"/>
      <name val="Verdana"/>
      <family val="2"/>
    </font>
    <font>
      <b/>
      <sz val="8"/>
      <color indexed="52"/>
      <name val="Verdana"/>
      <family val="2"/>
    </font>
    <font>
      <b/>
      <sz val="8"/>
      <color indexed="9"/>
      <name val="Verdana"/>
      <family val="2"/>
    </font>
    <font>
      <i/>
      <sz val="8"/>
      <color indexed="23"/>
      <name val="Verdana"/>
      <family val="2"/>
    </font>
    <font>
      <sz val="8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"/>
      <color indexed="62"/>
      <name val="Verdana"/>
      <family val="2"/>
    </font>
    <font>
      <sz val="8"/>
      <color indexed="52"/>
      <name val="Verdana"/>
      <family val="2"/>
    </font>
    <font>
      <sz val="8"/>
      <color indexed="60"/>
      <name val="Verdana"/>
      <family val="2"/>
    </font>
    <font>
      <b/>
      <sz val="8"/>
      <color indexed="63"/>
      <name val="Verdana"/>
      <family val="2"/>
    </font>
    <font>
      <b/>
      <sz val="18"/>
      <color indexed="56"/>
      <name val="Cambria"/>
      <family val="2"/>
    </font>
    <font>
      <b/>
      <sz val="8"/>
      <color indexed="8"/>
      <name val="Verdana"/>
      <family val="2"/>
    </font>
    <font>
      <i/>
      <sz val="8"/>
      <color indexed="12"/>
      <name val="Verdana"/>
      <family val="2"/>
    </font>
    <font>
      <b/>
      <sz val="8"/>
      <color indexed="12"/>
      <name val="Verdana"/>
      <family val="2"/>
    </font>
    <font>
      <sz val="8"/>
      <color indexed="12"/>
      <name val="Verdana"/>
      <family val="2"/>
    </font>
    <font>
      <sz val="8"/>
      <color theme="1"/>
      <name val="Verdana"/>
      <family val="2"/>
    </font>
    <font>
      <sz val="8"/>
      <color theme="0"/>
      <name val="Verdana"/>
      <family val="2"/>
    </font>
    <font>
      <sz val="8"/>
      <color rgb="FF9C0006"/>
      <name val="Verdana"/>
      <family val="2"/>
    </font>
    <font>
      <b/>
      <sz val="8"/>
      <color rgb="FFFA7D00"/>
      <name val="Verdana"/>
      <family val="2"/>
    </font>
    <font>
      <b/>
      <sz val="8"/>
      <color theme="0"/>
      <name val="Verdana"/>
      <family val="2"/>
    </font>
    <font>
      <i/>
      <sz val="8"/>
      <color rgb="FF7F7F7F"/>
      <name val="Verdana"/>
      <family val="2"/>
    </font>
    <font>
      <sz val="8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"/>
      <color rgb="FF3F3F76"/>
      <name val="Verdana"/>
      <family val="2"/>
    </font>
    <font>
      <sz val="8"/>
      <color rgb="FFFA7D00"/>
      <name val="Verdana"/>
      <family val="2"/>
    </font>
    <font>
      <sz val="8"/>
      <color rgb="FF9C6500"/>
      <name val="Verdana"/>
      <family val="2"/>
    </font>
    <font>
      <b/>
      <sz val="8"/>
      <color rgb="FF3F3F3F"/>
      <name val="Verdana"/>
      <family val="2"/>
    </font>
    <font>
      <b/>
      <sz val="18"/>
      <color theme="3"/>
      <name val="Cambri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i/>
      <sz val="8"/>
      <color rgb="FF0000FF"/>
      <name val="Verdana"/>
      <family val="2"/>
    </font>
    <font>
      <b/>
      <sz val="10"/>
      <color rgb="FFFF0000"/>
      <name val="Arial"/>
      <family val="2"/>
    </font>
    <font>
      <b/>
      <sz val="8"/>
      <color rgb="FF0000FF"/>
      <name val="Verdana"/>
      <family val="2"/>
    </font>
    <font>
      <sz val="8"/>
      <color rgb="FF0000FF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C78F6"/>
        <bgColor indexed="64"/>
      </patternFill>
    </fill>
    <fill>
      <patternFill patternType="solid">
        <fgColor rgb="FF2DF2F7"/>
        <bgColor indexed="64"/>
      </patternFill>
    </fill>
    <fill>
      <patternFill patternType="solid">
        <fgColor rgb="FFA4CBE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FF"/>
      </bottom>
    </border>
    <border>
      <left style="medium">
        <color rgb="FF0000FF"/>
      </left>
      <right>
        <color indexed="63"/>
      </right>
      <top style="medium">
        <color rgb="FF0000FF"/>
      </top>
      <bottom style="medium">
        <color rgb="FF0000FF"/>
      </bottom>
    </border>
    <border>
      <left>
        <color indexed="63"/>
      </left>
      <right>
        <color indexed="63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" fontId="0" fillId="33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34" borderId="0" xfId="42" applyNumberFormat="1" applyFont="1" applyFill="1" applyAlignment="1">
      <alignment/>
    </xf>
    <xf numFmtId="4" fontId="0" fillId="35" borderId="10" xfId="0" applyNumberFormat="1" applyFill="1" applyBorder="1" applyAlignment="1">
      <alignment/>
    </xf>
    <xf numFmtId="171" fontId="0" fillId="0" borderId="0" xfId="42" applyNumberFormat="1" applyFont="1" applyFill="1" applyAlignment="1">
      <alignment/>
    </xf>
    <xf numFmtId="171" fontId="0" fillId="0" borderId="0" xfId="42" applyNumberFormat="1" applyFont="1" applyFill="1" applyAlignment="1">
      <alignment/>
    </xf>
    <xf numFmtId="171" fontId="0" fillId="19" borderId="0" xfId="42" applyNumberFormat="1" applyFont="1" applyFill="1" applyAlignment="1">
      <alignment/>
    </xf>
    <xf numFmtId="171" fontId="0" fillId="16" borderId="0" xfId="42" applyNumberFormat="1" applyFont="1" applyFill="1" applyAlignment="1">
      <alignment/>
    </xf>
    <xf numFmtId="171" fontId="0" fillId="12" borderId="0" xfId="42" applyNumberFormat="1" applyFont="1" applyFill="1" applyAlignment="1">
      <alignment/>
    </xf>
    <xf numFmtId="171" fontId="0" fillId="11" borderId="0" xfId="42" applyNumberFormat="1" applyFont="1" applyFill="1" applyAlignment="1">
      <alignment/>
    </xf>
    <xf numFmtId="171" fontId="0" fillId="9" borderId="0" xfId="42" applyNumberFormat="1" applyFont="1" applyFill="1" applyAlignment="1">
      <alignment/>
    </xf>
    <xf numFmtId="0" fontId="38" fillId="35" borderId="0" xfId="0" applyFont="1" applyFill="1" applyAlignment="1">
      <alignment/>
    </xf>
    <xf numFmtId="9" fontId="0" fillId="0" borderId="16" xfId="60" applyFont="1" applyBorder="1" applyAlignment="1">
      <alignment/>
    </xf>
    <xf numFmtId="9" fontId="0" fillId="0" borderId="17" xfId="60" applyFont="1" applyBorder="1" applyAlignment="1">
      <alignment/>
    </xf>
    <xf numFmtId="9" fontId="0" fillId="0" borderId="18" xfId="60" applyFont="1" applyBorder="1" applyAlignment="1">
      <alignment/>
    </xf>
    <xf numFmtId="0" fontId="38" fillId="15" borderId="0" xfId="0" applyFont="1" applyFill="1" applyAlignment="1">
      <alignment/>
    </xf>
    <xf numFmtId="0" fontId="38" fillId="16" borderId="0" xfId="0" applyFont="1" applyFill="1" applyAlignment="1">
      <alignment/>
    </xf>
    <xf numFmtId="9" fontId="35" fillId="35" borderId="16" xfId="60" applyFont="1" applyFill="1" applyBorder="1" applyAlignment="1">
      <alignment/>
    </xf>
    <xf numFmtId="9" fontId="35" fillId="35" borderId="17" xfId="60" applyFont="1" applyFill="1" applyBorder="1" applyAlignment="1">
      <alignment/>
    </xf>
    <xf numFmtId="9" fontId="35" fillId="35" borderId="18" xfId="60" applyFont="1" applyFill="1" applyBorder="1" applyAlignment="1">
      <alignment/>
    </xf>
    <xf numFmtId="9" fontId="35" fillId="15" borderId="16" xfId="60" applyFont="1" applyFill="1" applyBorder="1" applyAlignment="1">
      <alignment/>
    </xf>
    <xf numFmtId="9" fontId="35" fillId="15" borderId="17" xfId="60" applyFont="1" applyFill="1" applyBorder="1" applyAlignment="1">
      <alignment/>
    </xf>
    <xf numFmtId="9" fontId="35" fillId="15" borderId="18" xfId="60" applyFont="1" applyFill="1" applyBorder="1" applyAlignment="1">
      <alignment/>
    </xf>
    <xf numFmtId="9" fontId="35" fillId="16" borderId="16" xfId="60" applyFont="1" applyFill="1" applyBorder="1" applyAlignment="1">
      <alignment/>
    </xf>
    <xf numFmtId="9" fontId="35" fillId="16" borderId="17" xfId="60" applyFont="1" applyFill="1" applyBorder="1" applyAlignment="1">
      <alignment/>
    </xf>
    <xf numFmtId="9" fontId="35" fillId="16" borderId="18" xfId="60" applyFont="1" applyFill="1" applyBorder="1" applyAlignment="1">
      <alignment/>
    </xf>
    <xf numFmtId="9" fontId="0" fillId="8" borderId="16" xfId="60" applyFont="1" applyFill="1" applyBorder="1" applyAlignment="1">
      <alignment/>
    </xf>
    <xf numFmtId="9" fontId="0" fillId="8" borderId="17" xfId="60" applyFont="1" applyFill="1" applyBorder="1" applyAlignment="1">
      <alignment/>
    </xf>
    <xf numFmtId="9" fontId="0" fillId="8" borderId="18" xfId="60" applyFont="1" applyFill="1" applyBorder="1" applyAlignment="1">
      <alignment/>
    </xf>
    <xf numFmtId="0" fontId="38" fillId="8" borderId="0" xfId="0" applyFont="1" applyFill="1" applyAlignment="1">
      <alignment/>
    </xf>
    <xf numFmtId="0" fontId="38" fillId="19" borderId="0" xfId="0" applyFont="1" applyFill="1" applyAlignment="1">
      <alignment/>
    </xf>
    <xf numFmtId="0" fontId="38" fillId="36" borderId="0" xfId="0" applyFont="1" applyFill="1" applyAlignment="1">
      <alignment/>
    </xf>
    <xf numFmtId="9" fontId="35" fillId="36" borderId="16" xfId="60" applyFont="1" applyFill="1" applyBorder="1" applyAlignment="1">
      <alignment/>
    </xf>
    <xf numFmtId="9" fontId="35" fillId="36" borderId="17" xfId="60" applyFont="1" applyFill="1" applyBorder="1" applyAlignment="1">
      <alignment/>
    </xf>
    <xf numFmtId="9" fontId="35" fillId="36" borderId="18" xfId="60" applyFont="1" applyFill="1" applyBorder="1" applyAlignment="1">
      <alignment/>
    </xf>
    <xf numFmtId="9" fontId="35" fillId="19" borderId="16" xfId="60" applyFont="1" applyFill="1" applyBorder="1" applyAlignment="1">
      <alignment/>
    </xf>
    <xf numFmtId="9" fontId="35" fillId="19" borderId="17" xfId="60" applyFont="1" applyFill="1" applyBorder="1" applyAlignment="1">
      <alignment/>
    </xf>
    <xf numFmtId="9" fontId="35" fillId="19" borderId="18" xfId="60" applyFont="1" applyFill="1" applyBorder="1" applyAlignment="1">
      <alignment/>
    </xf>
    <xf numFmtId="0" fontId="38" fillId="37" borderId="0" xfId="0" applyFont="1" applyFill="1" applyAlignment="1">
      <alignment/>
    </xf>
    <xf numFmtId="0" fontId="5" fillId="37" borderId="0" xfId="0" applyFont="1" applyFill="1" applyAlignment="1">
      <alignment/>
    </xf>
    <xf numFmtId="9" fontId="0" fillId="37" borderId="16" xfId="60" applyFont="1" applyFill="1" applyBorder="1" applyAlignment="1">
      <alignment/>
    </xf>
    <xf numFmtId="9" fontId="0" fillId="37" borderId="17" xfId="60" applyFont="1" applyFill="1" applyBorder="1" applyAlignment="1">
      <alignment/>
    </xf>
    <xf numFmtId="9" fontId="0" fillId="37" borderId="18" xfId="60" applyFont="1" applyFill="1" applyBorder="1" applyAlignment="1">
      <alignment/>
    </xf>
    <xf numFmtId="0" fontId="38" fillId="38" borderId="0" xfId="0" applyFont="1" applyFill="1" applyAlignment="1">
      <alignment/>
    </xf>
    <xf numFmtId="9" fontId="35" fillId="38" borderId="16" xfId="60" applyFont="1" applyFill="1" applyBorder="1" applyAlignment="1">
      <alignment/>
    </xf>
    <xf numFmtId="9" fontId="35" fillId="38" borderId="17" xfId="60" applyFont="1" applyFill="1" applyBorder="1" applyAlignment="1">
      <alignment/>
    </xf>
    <xf numFmtId="9" fontId="35" fillId="38" borderId="18" xfId="60" applyFont="1" applyFill="1" applyBorder="1" applyAlignment="1">
      <alignment/>
    </xf>
    <xf numFmtId="0" fontId="5" fillId="8" borderId="0" xfId="0" applyFont="1" applyFill="1" applyAlignment="1">
      <alignment/>
    </xf>
    <xf numFmtId="9" fontId="5" fillId="0" borderId="16" xfId="60" applyFont="1" applyBorder="1" applyAlignment="1">
      <alignment/>
    </xf>
    <xf numFmtId="9" fontId="5" fillId="0" borderId="17" xfId="60" applyFont="1" applyBorder="1" applyAlignment="1">
      <alignment/>
    </xf>
    <xf numFmtId="9" fontId="5" fillId="0" borderId="18" xfId="60" applyFont="1" applyBorder="1" applyAlignment="1">
      <alignment/>
    </xf>
    <xf numFmtId="0" fontId="0" fillId="0" borderId="0" xfId="0" applyFont="1" applyFill="1" applyBorder="1" applyAlignment="1">
      <alignment/>
    </xf>
    <xf numFmtId="9" fontId="0" fillId="39" borderId="16" xfId="60" applyFont="1" applyFill="1" applyBorder="1" applyAlignment="1">
      <alignment/>
    </xf>
    <xf numFmtId="9" fontId="0" fillId="39" borderId="17" xfId="60" applyFont="1" applyFill="1" applyBorder="1" applyAlignment="1">
      <alignment/>
    </xf>
    <xf numFmtId="9" fontId="0" fillId="39" borderId="18" xfId="60" applyFont="1" applyFill="1" applyBorder="1" applyAlignment="1">
      <alignment/>
    </xf>
    <xf numFmtId="0" fontId="0" fillId="39" borderId="0" xfId="0" applyFill="1" applyAlignment="1">
      <alignment/>
    </xf>
    <xf numFmtId="0" fontId="5" fillId="39" borderId="0" xfId="0" applyFont="1" applyFill="1" applyAlignment="1">
      <alignment/>
    </xf>
    <xf numFmtId="4" fontId="0" fillId="34" borderId="0" xfId="0" applyNumberFormat="1" applyFill="1" applyBorder="1" applyAlignment="1">
      <alignment/>
    </xf>
    <xf numFmtId="4" fontId="0" fillId="40" borderId="0" xfId="0" applyNumberFormat="1" applyFill="1" applyBorder="1" applyAlignment="1">
      <alignment/>
    </xf>
    <xf numFmtId="4" fontId="0" fillId="41" borderId="0" xfId="0" applyNumberFormat="1" applyFill="1" applyBorder="1" applyAlignment="1">
      <alignment/>
    </xf>
    <xf numFmtId="4" fontId="0" fillId="42" borderId="0" xfId="0" applyNumberFormat="1" applyFill="1" applyBorder="1" applyAlignment="1">
      <alignment/>
    </xf>
    <xf numFmtId="4" fontId="0" fillId="43" borderId="0" xfId="0" applyNumberFormat="1" applyFill="1" applyBorder="1" applyAlignment="1">
      <alignment/>
    </xf>
    <xf numFmtId="4" fontId="0" fillId="0" borderId="0" xfId="0" applyNumberFormat="1" applyAlignment="1">
      <alignment/>
    </xf>
    <xf numFmtId="169" fontId="50" fillId="0" borderId="0" xfId="60" applyNumberFormat="1" applyFont="1" applyAlignment="1">
      <alignment/>
    </xf>
    <xf numFmtId="9" fontId="5" fillId="0" borderId="16" xfId="60" applyNumberFormat="1" applyFont="1" applyBorder="1" applyAlignment="1">
      <alignment horizontal="center"/>
    </xf>
    <xf numFmtId="9" fontId="5" fillId="0" borderId="17" xfId="60" applyNumberFormat="1" applyFont="1" applyBorder="1" applyAlignment="1">
      <alignment horizontal="center"/>
    </xf>
    <xf numFmtId="9" fontId="5" fillId="0" borderId="18" xfId="60" applyNumberFormat="1" applyFont="1" applyBorder="1" applyAlignment="1">
      <alignment horizontal="center"/>
    </xf>
    <xf numFmtId="4" fontId="50" fillId="42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" fontId="0" fillId="40" borderId="0" xfId="42" applyNumberFormat="1" applyFont="1" applyFill="1" applyAlignment="1">
      <alignment horizontal="center"/>
    </xf>
    <xf numFmtId="4" fontId="0" fillId="34" borderId="0" xfId="42" applyNumberFormat="1" applyFont="1" applyFill="1" applyAlignment="1">
      <alignment horizontal="center"/>
    </xf>
    <xf numFmtId="4" fontId="0" fillId="34" borderId="11" xfId="0" applyNumberFormat="1" applyFill="1" applyBorder="1" applyAlignment="1">
      <alignment/>
    </xf>
    <xf numFmtId="0" fontId="51" fillId="0" borderId="0" xfId="0" applyFont="1" applyBorder="1" applyAlignment="1">
      <alignment horizontal="center"/>
    </xf>
    <xf numFmtId="0" fontId="0" fillId="35" borderId="0" xfId="0" applyFill="1" applyAlignment="1">
      <alignment/>
    </xf>
    <xf numFmtId="1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5" fillId="34" borderId="0" xfId="0" applyNumberFormat="1" applyFont="1" applyFill="1" applyAlignment="1">
      <alignment horizontal="center"/>
    </xf>
    <xf numFmtId="4" fontId="5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60" applyFont="1" applyAlignment="1">
      <alignment horizontal="center"/>
    </xf>
    <xf numFmtId="4" fontId="0" fillId="33" borderId="19" xfId="0" applyNumberFormat="1" applyFill="1" applyBorder="1" applyAlignment="1">
      <alignment/>
    </xf>
    <xf numFmtId="4" fontId="0" fillId="34" borderId="20" xfId="0" applyNumberFormat="1" applyFill="1" applyBorder="1" applyAlignment="1">
      <alignment/>
    </xf>
    <xf numFmtId="0" fontId="50" fillId="0" borderId="0" xfId="0" applyFont="1" applyAlignment="1">
      <alignment horizontal="right"/>
    </xf>
    <xf numFmtId="0" fontId="9" fillId="0" borderId="21" xfId="57" applyFont="1" applyBorder="1">
      <alignment/>
      <protection/>
    </xf>
    <xf numFmtId="0" fontId="10" fillId="0" borderId="22" xfId="57" applyFont="1" applyBorder="1">
      <alignment/>
      <protection/>
    </xf>
    <xf numFmtId="0" fontId="4" fillId="0" borderId="21" xfId="57" applyBorder="1">
      <alignment/>
      <protection/>
    </xf>
    <xf numFmtId="0" fontId="4" fillId="0" borderId="22" xfId="57" applyBorder="1">
      <alignment/>
      <protection/>
    </xf>
    <xf numFmtId="0" fontId="4" fillId="0" borderId="0" xfId="57">
      <alignment/>
      <protection/>
    </xf>
    <xf numFmtId="0" fontId="9" fillId="0" borderId="23" xfId="57" applyFont="1" applyBorder="1">
      <alignment/>
      <protection/>
    </xf>
    <xf numFmtId="0" fontId="11" fillId="0" borderId="0" xfId="57" applyFont="1">
      <alignment/>
      <protection/>
    </xf>
    <xf numFmtId="0" fontId="4" fillId="0" borderId="23" xfId="57" applyBorder="1">
      <alignment/>
      <protection/>
    </xf>
    <xf numFmtId="0" fontId="4" fillId="0" borderId="24" xfId="57" applyBorder="1">
      <alignment/>
      <protection/>
    </xf>
    <xf numFmtId="0" fontId="4" fillId="0" borderId="0" xfId="57" applyAlignment="1">
      <alignment vertical="top"/>
      <protection/>
    </xf>
    <xf numFmtId="0" fontId="9" fillId="0" borderId="24" xfId="57" applyFont="1" applyBorder="1" applyAlignment="1">
      <alignment vertical="top"/>
      <protection/>
    </xf>
    <xf numFmtId="0" fontId="9" fillId="0" borderId="23" xfId="57" applyFont="1" applyBorder="1" applyAlignment="1">
      <alignment vertical="top"/>
      <protection/>
    </xf>
    <xf numFmtId="0" fontId="13" fillId="0" borderId="24" xfId="57" applyFont="1" applyBorder="1" applyAlignment="1">
      <alignment horizontal="left" vertical="top" wrapText="1"/>
      <protection/>
    </xf>
    <xf numFmtId="0" fontId="4" fillId="0" borderId="0" xfId="57" applyBorder="1" applyAlignment="1">
      <alignment vertical="top"/>
      <protection/>
    </xf>
    <xf numFmtId="0" fontId="13" fillId="0" borderId="24" xfId="57" applyFont="1" applyBorder="1">
      <alignment/>
      <protection/>
    </xf>
    <xf numFmtId="14" fontId="13" fillId="0" borderId="24" xfId="57" applyNumberFormat="1" applyFont="1" applyBorder="1" applyAlignment="1">
      <alignment horizontal="left"/>
      <protection/>
    </xf>
    <xf numFmtId="0" fontId="4" fillId="0" borderId="0" xfId="57" applyBorder="1">
      <alignment/>
      <protection/>
    </xf>
    <xf numFmtId="0" fontId="9" fillId="0" borderId="25" xfId="57" applyFont="1" applyBorder="1">
      <alignment/>
      <protection/>
    </xf>
    <xf numFmtId="14" fontId="13" fillId="0" borderId="26" xfId="57" applyNumberFormat="1" applyFont="1" applyBorder="1" applyAlignment="1">
      <alignment horizontal="left"/>
      <protection/>
    </xf>
    <xf numFmtId="0" fontId="13" fillId="0" borderId="22" xfId="57" applyFont="1" applyBorder="1">
      <alignment/>
      <protection/>
    </xf>
    <xf numFmtId="0" fontId="4" fillId="0" borderId="23" xfId="57" applyFont="1" applyBorder="1" applyAlignment="1">
      <alignment horizontal="center"/>
      <protection/>
    </xf>
    <xf numFmtId="0" fontId="13" fillId="0" borderId="24" xfId="57" applyFont="1" applyFill="1" applyBorder="1">
      <alignment/>
      <protection/>
    </xf>
    <xf numFmtId="0" fontId="14" fillId="0" borderId="23" xfId="57" applyFont="1" applyBorder="1">
      <alignment/>
      <protection/>
    </xf>
    <xf numFmtId="0" fontId="4" fillId="0" borderId="25" xfId="57" applyBorder="1">
      <alignment/>
      <protection/>
    </xf>
    <xf numFmtId="0" fontId="4" fillId="0" borderId="26" xfId="57" applyBorder="1">
      <alignment/>
      <protection/>
    </xf>
    <xf numFmtId="0" fontId="9" fillId="44" borderId="21" xfId="57" applyFont="1" applyFill="1" applyBorder="1">
      <alignment/>
      <protection/>
    </xf>
    <xf numFmtId="0" fontId="4" fillId="44" borderId="22" xfId="57" applyFill="1" applyBorder="1">
      <alignment/>
      <protection/>
    </xf>
    <xf numFmtId="0" fontId="9" fillId="44" borderId="22" xfId="57" applyFont="1" applyFill="1" applyBorder="1">
      <alignment/>
      <protection/>
    </xf>
    <xf numFmtId="0" fontId="14" fillId="44" borderId="23" xfId="57" applyFont="1" applyFill="1" applyBorder="1" applyAlignment="1">
      <alignment horizontal="right"/>
      <protection/>
    </xf>
    <xf numFmtId="0" fontId="15" fillId="44" borderId="24" xfId="57" applyFont="1" applyFill="1" applyBorder="1">
      <alignment/>
      <protection/>
    </xf>
    <xf numFmtId="0" fontId="4" fillId="44" borderId="23" xfId="57" applyFill="1" applyBorder="1">
      <alignment/>
      <protection/>
    </xf>
    <xf numFmtId="0" fontId="4" fillId="44" borderId="24" xfId="57" applyFont="1" applyFill="1" applyBorder="1">
      <alignment/>
      <protection/>
    </xf>
    <xf numFmtId="0" fontId="4" fillId="44" borderId="23" xfId="57" applyFont="1" applyFill="1" applyBorder="1">
      <alignment/>
      <protection/>
    </xf>
    <xf numFmtId="0" fontId="4" fillId="44" borderId="25" xfId="57" applyFill="1" applyBorder="1">
      <alignment/>
      <protection/>
    </xf>
    <xf numFmtId="0" fontId="13" fillId="44" borderId="26" xfId="57" applyFont="1" applyFill="1" applyBorder="1">
      <alignment/>
      <protection/>
    </xf>
    <xf numFmtId="0" fontId="13" fillId="44" borderId="25" xfId="57" applyFont="1" applyFill="1" applyBorder="1">
      <alignment/>
      <protection/>
    </xf>
    <xf numFmtId="0" fontId="4" fillId="44" borderId="26" xfId="57" applyFill="1" applyBorder="1">
      <alignment/>
      <protection/>
    </xf>
    <xf numFmtId="0" fontId="9" fillId="45" borderId="23" xfId="57" applyFont="1" applyFill="1" applyBorder="1">
      <alignment/>
      <protection/>
    </xf>
    <xf numFmtId="0" fontId="4" fillId="45" borderId="22" xfId="57" applyFill="1" applyBorder="1">
      <alignment/>
      <protection/>
    </xf>
    <xf numFmtId="0" fontId="4" fillId="45" borderId="21" xfId="57" applyFill="1" applyBorder="1">
      <alignment/>
      <protection/>
    </xf>
    <xf numFmtId="0" fontId="15" fillId="0" borderId="0" xfId="57" applyFont="1">
      <alignment/>
      <protection/>
    </xf>
    <xf numFmtId="0" fontId="14" fillId="45" borderId="23" xfId="57" applyFont="1" applyFill="1" applyBorder="1">
      <alignment/>
      <protection/>
    </xf>
    <xf numFmtId="0" fontId="15" fillId="45" borderId="24" xfId="57" applyFont="1" applyFill="1" applyBorder="1">
      <alignment/>
      <protection/>
    </xf>
    <xf numFmtId="0" fontId="13" fillId="45" borderId="23" xfId="57" applyFont="1" applyFill="1" applyBorder="1">
      <alignment/>
      <protection/>
    </xf>
    <xf numFmtId="0" fontId="13" fillId="45" borderId="24" xfId="57" applyFont="1" applyFill="1" applyBorder="1">
      <alignment/>
      <protection/>
    </xf>
    <xf numFmtId="0" fontId="4" fillId="45" borderId="24" xfId="57" applyFill="1" applyBorder="1">
      <alignment/>
      <protection/>
    </xf>
    <xf numFmtId="0" fontId="4" fillId="45" borderId="24" xfId="57" applyFont="1" applyFill="1" applyBorder="1">
      <alignment/>
      <protection/>
    </xf>
    <xf numFmtId="0" fontId="14" fillId="45" borderId="25" xfId="57" applyFont="1" applyFill="1" applyBorder="1">
      <alignment/>
      <protection/>
    </xf>
    <xf numFmtId="0" fontId="15" fillId="45" borderId="26" xfId="57" applyFont="1" applyFill="1" applyBorder="1">
      <alignment/>
      <protection/>
    </xf>
    <xf numFmtId="0" fontId="13" fillId="45" borderId="25" xfId="57" applyFont="1" applyFill="1" applyBorder="1">
      <alignment/>
      <protection/>
    </xf>
    <xf numFmtId="0" fontId="4" fillId="45" borderId="26" xfId="57" applyFill="1" applyBorder="1">
      <alignment/>
      <protection/>
    </xf>
    <xf numFmtId="0" fontId="50" fillId="0" borderId="0" xfId="0" applyFont="1" applyAlignment="1">
      <alignment horizontal="left"/>
    </xf>
    <xf numFmtId="0" fontId="52" fillId="0" borderId="24" xfId="57" applyFont="1" applyBorder="1">
      <alignment/>
      <protection/>
    </xf>
    <xf numFmtId="4" fontId="0" fillId="34" borderId="27" xfId="0" applyNumberFormat="1" applyFill="1" applyBorder="1" applyAlignment="1">
      <alignment/>
    </xf>
    <xf numFmtId="0" fontId="0" fillId="0" borderId="0" xfId="0" applyBorder="1" applyAlignment="1">
      <alignment/>
    </xf>
    <xf numFmtId="0" fontId="53" fillId="0" borderId="28" xfId="0" applyFont="1" applyBorder="1" applyAlignment="1">
      <alignment/>
    </xf>
    <xf numFmtId="0" fontId="54" fillId="0" borderId="29" xfId="0" applyFont="1" applyBorder="1" applyAlignment="1">
      <alignment/>
    </xf>
    <xf numFmtId="0" fontId="54" fillId="0" borderId="30" xfId="0" applyFont="1" applyBorder="1" applyAlignment="1">
      <alignment/>
    </xf>
    <xf numFmtId="0" fontId="0" fillId="0" borderId="3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1028700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771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0</xdr:row>
      <xdr:rowOff>9525</xdr:rowOff>
    </xdr:from>
    <xdr:to>
      <xdr:col>3</xdr:col>
      <xdr:colOff>857250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9525"/>
          <a:ext cx="5686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38"/>
  <sheetViews>
    <sheetView tabSelected="1" zoomScale="85" zoomScaleNormal="85" zoomScalePageLayoutView="0" workbookViewId="0" topLeftCell="A1">
      <selection activeCell="B61" sqref="B61"/>
    </sheetView>
  </sheetViews>
  <sheetFormatPr defaultColWidth="9.140625" defaultRowHeight="10.5"/>
  <cols>
    <col min="1" max="1" width="11.28125" style="106" customWidth="1"/>
    <col min="2" max="2" width="67.28125" style="106" customWidth="1"/>
    <col min="3" max="3" width="20.421875" style="106" customWidth="1"/>
    <col min="4" max="4" width="29.00390625" style="106" customWidth="1"/>
    <col min="5" max="16384" width="9.140625" style="106" customWidth="1"/>
  </cols>
  <sheetData>
    <row r="1" ht="12.75"/>
    <row r="2" ht="12.75"/>
    <row r="3" ht="12.75"/>
    <row r="4" ht="12.75"/>
    <row r="5" ht="12.75"/>
    <row r="6" ht="12.75"/>
    <row r="7" spans="1:4" ht="12.75">
      <c r="A7" s="102" t="s">
        <v>355</v>
      </c>
      <c r="B7" s="103" t="s">
        <v>382</v>
      </c>
      <c r="C7" s="104"/>
      <c r="D7" s="105"/>
    </row>
    <row r="8" spans="1:4" ht="15.75">
      <c r="A8" s="107" t="s">
        <v>356</v>
      </c>
      <c r="B8" s="108" t="s">
        <v>399</v>
      </c>
      <c r="C8" s="109"/>
      <c r="D8" s="110"/>
    </row>
    <row r="9" spans="2:13" s="111" customFormat="1" ht="12.75">
      <c r="B9" s="112"/>
      <c r="C9" s="113" t="s">
        <v>357</v>
      </c>
      <c r="D9" s="114" t="s">
        <v>400</v>
      </c>
      <c r="G9" s="115"/>
      <c r="H9" s="115"/>
      <c r="I9" s="115"/>
      <c r="J9" s="115"/>
      <c r="K9" s="115"/>
      <c r="L9" s="115"/>
      <c r="M9" s="115"/>
    </row>
    <row r="10" spans="1:13" ht="12.75">
      <c r="A10" s="107" t="s">
        <v>358</v>
      </c>
      <c r="B10" s="116" t="s">
        <v>383</v>
      </c>
      <c r="C10" s="107"/>
      <c r="D10" s="117">
        <v>40428</v>
      </c>
      <c r="G10" s="118"/>
      <c r="H10" s="118"/>
      <c r="I10" s="118"/>
      <c r="J10" s="118"/>
      <c r="K10" s="118"/>
      <c r="L10" s="118"/>
      <c r="M10" s="118"/>
    </row>
    <row r="11" spans="1:13" ht="12.75">
      <c r="A11" s="119" t="s">
        <v>359</v>
      </c>
      <c r="B11" s="117">
        <v>40428</v>
      </c>
      <c r="C11" s="119" t="s">
        <v>360</v>
      </c>
      <c r="D11" s="120" t="s">
        <v>401</v>
      </c>
      <c r="G11" s="118"/>
      <c r="H11" s="118"/>
      <c r="I11" s="118"/>
      <c r="J11" s="118"/>
      <c r="K11" s="118"/>
      <c r="L11" s="118"/>
      <c r="M11" s="118"/>
    </row>
    <row r="12" spans="1:13" ht="12.75">
      <c r="A12" s="102" t="s">
        <v>361</v>
      </c>
      <c r="B12" s="121" t="s">
        <v>384</v>
      </c>
      <c r="C12" s="109"/>
      <c r="D12" s="110"/>
      <c r="G12" s="118"/>
      <c r="H12" s="118"/>
      <c r="I12" s="118"/>
      <c r="J12" s="118"/>
      <c r="K12" s="118"/>
      <c r="L12" s="118"/>
      <c r="M12" s="118"/>
    </row>
    <row r="13" spans="1:13" ht="12.75">
      <c r="A13" s="122"/>
      <c r="B13" s="123" t="s">
        <v>385</v>
      </c>
      <c r="C13" s="109"/>
      <c r="D13" s="110"/>
      <c r="G13" s="118"/>
      <c r="H13" s="118"/>
      <c r="I13" s="118"/>
      <c r="J13" s="118"/>
      <c r="K13" s="118"/>
      <c r="L13" s="118"/>
      <c r="M13" s="118"/>
    </row>
    <row r="14" spans="1:13" ht="12.75">
      <c r="A14" s="107"/>
      <c r="B14" s="116" t="s">
        <v>402</v>
      </c>
      <c r="C14" s="109"/>
      <c r="D14" s="110"/>
      <c r="G14" s="118"/>
      <c r="H14" s="118"/>
      <c r="I14" s="118"/>
      <c r="J14" s="118"/>
      <c r="K14" s="118"/>
      <c r="L14" s="118"/>
      <c r="M14" s="118"/>
    </row>
    <row r="15" spans="1:13" ht="12.75">
      <c r="A15" s="124"/>
      <c r="B15" s="116" t="s">
        <v>398</v>
      </c>
      <c r="C15" s="109"/>
      <c r="D15" s="110"/>
      <c r="G15" s="118"/>
      <c r="H15" s="118"/>
      <c r="I15" s="118"/>
      <c r="J15" s="118"/>
      <c r="K15" s="118"/>
      <c r="L15" s="118"/>
      <c r="M15" s="118"/>
    </row>
    <row r="16" spans="1:13" ht="12.75">
      <c r="A16" s="124"/>
      <c r="B16" s="116"/>
      <c r="C16" s="109"/>
      <c r="D16" s="110"/>
      <c r="G16" s="118"/>
      <c r="H16" s="118"/>
      <c r="I16" s="118"/>
      <c r="J16" s="118"/>
      <c r="K16" s="118"/>
      <c r="L16" s="118"/>
      <c r="M16" s="118"/>
    </row>
    <row r="17" spans="1:13" ht="12.75">
      <c r="A17" s="124"/>
      <c r="B17" s="154"/>
      <c r="C17" s="109"/>
      <c r="D17" s="110"/>
      <c r="G17" s="118"/>
      <c r="H17" s="118"/>
      <c r="I17" s="118"/>
      <c r="J17" s="118"/>
      <c r="K17" s="118"/>
      <c r="L17" s="118"/>
      <c r="M17" s="118"/>
    </row>
    <row r="18" spans="1:13" ht="12.75">
      <c r="A18" s="125"/>
      <c r="B18" s="126"/>
      <c r="C18" s="125"/>
      <c r="D18" s="126"/>
      <c r="G18" s="118"/>
      <c r="H18" s="118"/>
      <c r="I18" s="118"/>
      <c r="J18" s="118"/>
      <c r="K18" s="118"/>
      <c r="L18" s="118"/>
      <c r="M18" s="118"/>
    </row>
    <row r="19" spans="1:13" ht="12.75">
      <c r="A19" s="127" t="s">
        <v>362</v>
      </c>
      <c r="B19" s="128"/>
      <c r="C19" s="127" t="s">
        <v>363</v>
      </c>
      <c r="D19" s="129"/>
      <c r="G19" s="118"/>
      <c r="H19" s="118"/>
      <c r="I19" s="118"/>
      <c r="J19" s="118"/>
      <c r="K19" s="118"/>
      <c r="L19" s="118"/>
      <c r="M19" s="118"/>
    </row>
    <row r="20" spans="1:13" ht="12.75" hidden="1">
      <c r="A20" s="130" t="s">
        <v>364</v>
      </c>
      <c r="B20" s="131" t="s">
        <v>365</v>
      </c>
      <c r="C20" s="132"/>
      <c r="D20" s="133" t="s">
        <v>366</v>
      </c>
      <c r="G20" s="118"/>
      <c r="H20" s="118"/>
      <c r="I20" s="118"/>
      <c r="J20" s="118"/>
      <c r="K20" s="118"/>
      <c r="L20" s="118"/>
      <c r="M20" s="118"/>
    </row>
    <row r="21" spans="1:13" ht="12.75" hidden="1">
      <c r="A21" s="130" t="s">
        <v>367</v>
      </c>
      <c r="B21" s="131" t="s">
        <v>368</v>
      </c>
      <c r="C21" s="132"/>
      <c r="D21" s="133" t="s">
        <v>366</v>
      </c>
      <c r="G21" s="118"/>
      <c r="H21" s="118"/>
      <c r="I21" s="118"/>
      <c r="J21" s="118"/>
      <c r="K21" s="118"/>
      <c r="L21" s="118"/>
      <c r="M21" s="118"/>
    </row>
    <row r="22" spans="1:13" ht="12.75" hidden="1">
      <c r="A22" s="130">
        <v>1</v>
      </c>
      <c r="B22" s="131" t="s">
        <v>369</v>
      </c>
      <c r="C22" s="132"/>
      <c r="D22" s="133" t="s">
        <v>366</v>
      </c>
      <c r="G22" s="118"/>
      <c r="H22" s="118"/>
      <c r="I22" s="118"/>
      <c r="J22" s="118"/>
      <c r="K22" s="118"/>
      <c r="L22" s="118"/>
      <c r="M22" s="118"/>
    </row>
    <row r="23" spans="1:13" ht="12.75" hidden="1">
      <c r="A23" s="130">
        <v>2</v>
      </c>
      <c r="B23" s="131" t="s">
        <v>370</v>
      </c>
      <c r="C23" s="132"/>
      <c r="D23" s="133" t="s">
        <v>366</v>
      </c>
      <c r="G23" s="118"/>
      <c r="H23" s="118"/>
      <c r="I23" s="118"/>
      <c r="J23" s="118"/>
      <c r="K23" s="118"/>
      <c r="L23" s="118"/>
      <c r="M23" s="118"/>
    </row>
    <row r="24" spans="1:13" ht="12.75" hidden="1">
      <c r="A24" s="130">
        <v>3</v>
      </c>
      <c r="B24" s="131" t="s">
        <v>371</v>
      </c>
      <c r="C24" s="132"/>
      <c r="D24" s="133" t="s">
        <v>366</v>
      </c>
      <c r="G24" s="118"/>
      <c r="H24" s="118"/>
      <c r="I24" s="118"/>
      <c r="J24" s="118"/>
      <c r="K24" s="118"/>
      <c r="L24" s="118"/>
      <c r="M24" s="118"/>
    </row>
    <row r="25" spans="1:13" ht="12.75" hidden="1">
      <c r="A25" s="130">
        <v>4</v>
      </c>
      <c r="B25" s="131" t="s">
        <v>372</v>
      </c>
      <c r="C25" s="132"/>
      <c r="D25" s="133" t="s">
        <v>366</v>
      </c>
      <c r="G25" s="118"/>
      <c r="H25" s="118"/>
      <c r="I25" s="118"/>
      <c r="J25" s="118"/>
      <c r="K25" s="118"/>
      <c r="L25" s="118"/>
      <c r="M25" s="118"/>
    </row>
    <row r="26" spans="1:13" ht="12.75" hidden="1">
      <c r="A26" s="130" t="s">
        <v>373</v>
      </c>
      <c r="B26" s="131" t="s">
        <v>374</v>
      </c>
      <c r="C26" s="132"/>
      <c r="D26" s="133" t="s">
        <v>366</v>
      </c>
      <c r="G26" s="118"/>
      <c r="H26" s="118"/>
      <c r="I26" s="118"/>
      <c r="J26" s="118"/>
      <c r="K26" s="118"/>
      <c r="L26" s="118"/>
      <c r="M26" s="118"/>
    </row>
    <row r="27" spans="1:13" ht="12.75" hidden="1">
      <c r="A27" s="130" t="s">
        <v>375</v>
      </c>
      <c r="B27" s="131" t="s">
        <v>376</v>
      </c>
      <c r="C27" s="132"/>
      <c r="D27" s="133" t="s">
        <v>366</v>
      </c>
      <c r="G27" s="118"/>
      <c r="H27" s="118"/>
      <c r="I27" s="118"/>
      <c r="J27" s="118"/>
      <c r="K27" s="118"/>
      <c r="L27" s="118"/>
      <c r="M27" s="118"/>
    </row>
    <row r="28" spans="1:13" ht="12.75" hidden="1">
      <c r="A28" s="130">
        <v>6</v>
      </c>
      <c r="B28" s="131" t="s">
        <v>377</v>
      </c>
      <c r="C28" s="132"/>
      <c r="D28" s="133" t="s">
        <v>366</v>
      </c>
      <c r="G28" s="118"/>
      <c r="H28" s="118"/>
      <c r="I28" s="118"/>
      <c r="J28" s="118"/>
      <c r="K28" s="118"/>
      <c r="L28" s="118"/>
      <c r="M28" s="118"/>
    </row>
    <row r="29" spans="1:13" ht="12.75" hidden="1">
      <c r="A29" s="130">
        <v>7</v>
      </c>
      <c r="B29" s="131" t="s">
        <v>378</v>
      </c>
      <c r="C29" s="132"/>
      <c r="D29" s="133" t="s">
        <v>366</v>
      </c>
      <c r="G29" s="118"/>
      <c r="H29" s="118"/>
      <c r="I29" s="118"/>
      <c r="J29" s="118"/>
      <c r="K29" s="118"/>
      <c r="L29" s="118"/>
      <c r="M29" s="118"/>
    </row>
    <row r="30" spans="1:13" ht="12.75" hidden="1">
      <c r="A30" s="130">
        <v>8</v>
      </c>
      <c r="B30" s="131" t="s">
        <v>379</v>
      </c>
      <c r="C30" s="132"/>
      <c r="D30" s="133" t="s">
        <v>366</v>
      </c>
      <c r="G30" s="118"/>
      <c r="H30" s="118"/>
      <c r="I30" s="118"/>
      <c r="J30" s="118"/>
      <c r="K30" s="118"/>
      <c r="L30" s="118"/>
      <c r="M30" s="118"/>
    </row>
    <row r="31" spans="1:13" ht="12.75" hidden="1">
      <c r="A31" s="130"/>
      <c r="B31" s="131"/>
      <c r="C31" s="134"/>
      <c r="D31" s="133"/>
      <c r="G31" s="118"/>
      <c r="H31" s="118"/>
      <c r="I31" s="118"/>
      <c r="J31" s="118"/>
      <c r="K31" s="118"/>
      <c r="L31" s="118"/>
      <c r="M31" s="118"/>
    </row>
    <row r="32" spans="1:13" ht="12.75" hidden="1">
      <c r="A32" s="135"/>
      <c r="B32" s="136"/>
      <c r="C32" s="137"/>
      <c r="D32" s="138"/>
      <c r="G32" s="118"/>
      <c r="H32" s="118"/>
      <c r="I32" s="118"/>
      <c r="J32" s="118"/>
      <c r="K32" s="118"/>
      <c r="L32" s="118"/>
      <c r="M32" s="118"/>
    </row>
    <row r="33" spans="1:13" ht="12.75">
      <c r="A33" s="139" t="s">
        <v>380</v>
      </c>
      <c r="B33" s="140"/>
      <c r="C33" s="141"/>
      <c r="D33" s="140"/>
      <c r="F33" s="142"/>
      <c r="G33" s="118"/>
      <c r="H33" s="118"/>
      <c r="I33" s="118"/>
      <c r="J33" s="118"/>
      <c r="K33" s="118"/>
      <c r="L33" s="118"/>
      <c r="M33" s="118"/>
    </row>
    <row r="34" spans="1:13" ht="12.75">
      <c r="A34" s="143">
        <v>9</v>
      </c>
      <c r="B34" s="144" t="s">
        <v>386</v>
      </c>
      <c r="C34" s="145" t="s">
        <v>389</v>
      </c>
      <c r="D34" s="146"/>
      <c r="G34" s="118"/>
      <c r="H34" s="118"/>
      <c r="I34" s="118"/>
      <c r="J34" s="118"/>
      <c r="K34" s="118"/>
      <c r="L34" s="118"/>
      <c r="M34" s="118"/>
    </row>
    <row r="35" spans="1:13" ht="12.75">
      <c r="A35" s="143">
        <v>10</v>
      </c>
      <c r="B35" s="144" t="s">
        <v>387</v>
      </c>
      <c r="C35" s="145" t="s">
        <v>390</v>
      </c>
      <c r="D35" s="147"/>
      <c r="G35" s="118"/>
      <c r="H35" s="118"/>
      <c r="I35" s="118"/>
      <c r="J35" s="118"/>
      <c r="K35" s="118"/>
      <c r="L35" s="118"/>
      <c r="M35" s="118"/>
    </row>
    <row r="36" spans="1:13" ht="12.75">
      <c r="A36" s="143">
        <v>11</v>
      </c>
      <c r="B36" s="144" t="s">
        <v>388</v>
      </c>
      <c r="C36" s="145" t="s">
        <v>381</v>
      </c>
      <c r="D36" s="148"/>
      <c r="G36" s="118"/>
      <c r="H36" s="118"/>
      <c r="I36" s="118"/>
      <c r="J36" s="118"/>
      <c r="K36" s="118"/>
      <c r="L36" s="118"/>
      <c r="M36" s="118"/>
    </row>
    <row r="37" spans="1:13" ht="12.75">
      <c r="A37" s="143">
        <v>12</v>
      </c>
      <c r="B37" s="144" t="s">
        <v>391</v>
      </c>
      <c r="C37" s="145" t="s">
        <v>381</v>
      </c>
      <c r="D37" s="148"/>
      <c r="G37" s="118"/>
      <c r="H37" s="118"/>
      <c r="I37" s="118"/>
      <c r="J37" s="118"/>
      <c r="K37" s="118"/>
      <c r="L37" s="118"/>
      <c r="M37" s="118"/>
    </row>
    <row r="38" spans="1:4" ht="12.75">
      <c r="A38" s="149"/>
      <c r="B38" s="150"/>
      <c r="C38" s="151"/>
      <c r="D38" s="15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7"/>
  <sheetViews>
    <sheetView zoomScale="80" zoomScaleNormal="80" zoomScalePageLayoutView="0" workbookViewId="0" topLeftCell="A1">
      <selection activeCell="D69" sqref="D69"/>
    </sheetView>
  </sheetViews>
  <sheetFormatPr defaultColWidth="9.140625" defaultRowHeight="10.5"/>
  <cols>
    <col min="1" max="1" width="2.8515625" style="0" customWidth="1"/>
    <col min="2" max="2" width="18.00390625" style="0" customWidth="1"/>
    <col min="3" max="3" width="15.7109375" style="0" customWidth="1"/>
    <col min="4" max="4" width="48.7109375" style="0" customWidth="1"/>
    <col min="5" max="5" width="17.57421875" style="8" bestFit="1" customWidth="1"/>
    <col min="6" max="6" width="11.57421875" style="8" bestFit="1" customWidth="1"/>
    <col min="7" max="7" width="17.8515625" style="8" bestFit="1" customWidth="1"/>
    <col min="8" max="8" width="17.57421875" style="8" customWidth="1"/>
    <col min="9" max="9" width="17.7109375" style="8" bestFit="1" customWidth="1"/>
    <col min="10" max="10" width="3.7109375" style="0" customWidth="1"/>
    <col min="11" max="11" width="18.421875" style="0" bestFit="1" customWidth="1"/>
    <col min="12" max="12" width="19.57421875" style="0" bestFit="1" customWidth="1"/>
    <col min="19" max="19" width="12.8515625" style="0" customWidth="1"/>
  </cols>
  <sheetData>
    <row r="2" ht="10.5">
      <c r="B2" s="12" t="s">
        <v>301</v>
      </c>
    </row>
    <row r="3" ht="12">
      <c r="B3" s="9" t="s">
        <v>297</v>
      </c>
    </row>
    <row r="4" ht="10.5">
      <c r="B4" s="153" t="s">
        <v>397</v>
      </c>
    </row>
    <row r="6" spans="2:12" ht="10.5">
      <c r="B6" s="12" t="s">
        <v>302</v>
      </c>
      <c r="C6" s="12" t="s">
        <v>119</v>
      </c>
      <c r="D6" s="12" t="s">
        <v>303</v>
      </c>
      <c r="E6" s="14" t="s">
        <v>272</v>
      </c>
      <c r="F6" s="14" t="s">
        <v>272</v>
      </c>
      <c r="G6" s="14" t="s">
        <v>299</v>
      </c>
      <c r="H6" s="14" t="s">
        <v>300</v>
      </c>
      <c r="I6" s="14" t="s">
        <v>300</v>
      </c>
      <c r="K6" s="14" t="s">
        <v>348</v>
      </c>
      <c r="L6" s="14" t="s">
        <v>349</v>
      </c>
    </row>
    <row r="7" spans="3:9" ht="10.5">
      <c r="C7" s="86"/>
      <c r="D7" s="86"/>
      <c r="E7" s="87" t="s">
        <v>278</v>
      </c>
      <c r="F7" s="87" t="s">
        <v>298</v>
      </c>
      <c r="G7" s="87" t="s">
        <v>298</v>
      </c>
      <c r="H7" s="87" t="s">
        <v>278</v>
      </c>
      <c r="I7" s="87" t="s">
        <v>298</v>
      </c>
    </row>
    <row r="8" spans="2:12" ht="10.5">
      <c r="B8" t="s">
        <v>118</v>
      </c>
      <c r="C8" t="s">
        <v>129</v>
      </c>
      <c r="D8" t="s">
        <v>10</v>
      </c>
      <c r="E8" s="88">
        <f>SUMIF('DA GHGI_ETS data'!$B$8:$B$193,$C8,'DA GHGI_ETS data'!$J$8:$J$194)</f>
        <v>173975.40739709334</v>
      </c>
      <c r="F8" s="88">
        <f>SUMIF('DA GHGI_ETS data'!$B$8:$B$193,$C8,'DA GHGI_ETS data'!$P$8:$P$194)</f>
        <v>172860.9093644271</v>
      </c>
      <c r="G8" s="88">
        <f>SUMIF('DA GHGI_ETS data'!$B$8:$B$193,$C8,'DA GHGI_ETS data'!$AB$8:$AB$194)</f>
        <v>171260.17607607035</v>
      </c>
      <c r="H8" s="89">
        <f>E8-F8+I8</f>
        <v>2715.2313210229913</v>
      </c>
      <c r="I8" s="88">
        <f>SUMIF('DA GHGI_ETS data'!$B$8:$B$193,$C8,'DA GHGI_ETS data'!$V$8:$V$194)</f>
        <v>1600.7332883567433</v>
      </c>
      <c r="K8" s="98">
        <f>I8/F8</f>
        <v>0.009260238733223724</v>
      </c>
      <c r="L8" s="98">
        <f>H8/E8</f>
        <v>0.015606983548114718</v>
      </c>
    </row>
    <row r="9" spans="2:12" ht="10.5">
      <c r="B9" t="s">
        <v>118</v>
      </c>
      <c r="C9" t="s">
        <v>130</v>
      </c>
      <c r="D9" t="s">
        <v>11</v>
      </c>
      <c r="E9" s="88">
        <f>SUMIF('DA GHGI_ETS data'!$B$8:$B$193,$C9,'DA GHGI_ETS data'!$J$8:$J$194)</f>
        <v>15353.30891837488</v>
      </c>
      <c r="F9" s="88">
        <f>SUMIF('DA GHGI_ETS data'!$B$8:$B$193,$C9,'DA GHGI_ETS data'!$P$8:$P$194)</f>
        <v>15222.09999957324</v>
      </c>
      <c r="G9" s="88">
        <f>SUMIF('DA GHGI_ETS data'!$B$8:$B$193,$C9,'DA GHGI_ETS data'!$AB$8:$AB$194)</f>
        <v>17265.31980574859</v>
      </c>
      <c r="H9" s="89">
        <f aca="true" t="shared" si="0" ref="H9:H17">E9-F9+I9</f>
        <v>131.2089188016398</v>
      </c>
      <c r="I9" s="88">
        <f>SUMIF('DA GHGI_ETS data'!$B$8:$B$193,$C9,'DA GHGI_ETS data'!$V$8:$V$194)</f>
        <v>0</v>
      </c>
      <c r="K9" s="98">
        <f aca="true" t="shared" si="1" ref="K9:K55">I9/F9</f>
        <v>0</v>
      </c>
      <c r="L9" s="98">
        <f aca="true" t="shared" si="2" ref="L9:L55">H9/E9</f>
        <v>0.008545970090174415</v>
      </c>
    </row>
    <row r="10" spans="2:12" ht="10.5">
      <c r="B10" t="s">
        <v>118</v>
      </c>
      <c r="C10" s="11" t="s">
        <v>122</v>
      </c>
      <c r="D10" s="9" t="s">
        <v>396</v>
      </c>
      <c r="E10" s="88">
        <f>SUMIF('DA GHGI_ETS data'!$B$8:$B$193,$C10,'DA GHGI_ETS data'!$J$8:$J$194)</f>
        <v>124.3421944022593</v>
      </c>
      <c r="F10" s="88">
        <f>SUMIF('DA GHGI_ETS data'!$B$8:$B$193,$C10,'DA GHGI_ETS data'!$P$8:$P$194)</f>
        <v>123.80432695968402</v>
      </c>
      <c r="G10" s="88">
        <f>SUMIF('DA GHGI_ETS data'!$B$8:$B$193,$C10,'DA GHGI_ETS data'!$AB$8:$AB$194)</f>
        <v>0</v>
      </c>
      <c r="H10" s="89">
        <f t="shared" si="0"/>
        <v>124.3421944022593</v>
      </c>
      <c r="I10" s="88">
        <f>SUMIF('DA GHGI_ETS data'!$B$8:$B$193,$C10,'DA GHGI_ETS data'!$V$8:$V$194)</f>
        <v>123.80432695968402</v>
      </c>
      <c r="K10" s="98">
        <f t="shared" si="1"/>
        <v>1</v>
      </c>
      <c r="L10" s="98">
        <f t="shared" si="2"/>
        <v>1</v>
      </c>
    </row>
    <row r="11" spans="2:12" ht="10.5">
      <c r="B11" t="s">
        <v>118</v>
      </c>
      <c r="C11" s="11" t="s">
        <v>7</v>
      </c>
      <c r="D11" t="s">
        <v>14</v>
      </c>
      <c r="E11" s="88">
        <f>SUMIF('DA GHGI_ETS data'!$B$8:$B$193,$C11,'DA GHGI_ETS data'!$J$8:$J$194)</f>
        <v>787.5655054731915</v>
      </c>
      <c r="F11" s="88">
        <f>SUMIF('DA GHGI_ETS data'!$B$8:$B$193,$C11,'DA GHGI_ETS data'!$P$8:$P$194)</f>
        <v>786.7670721147017</v>
      </c>
      <c r="G11" s="88">
        <f>SUMIF('DA GHGI_ETS data'!$B$8:$B$193,$C11,'DA GHGI_ETS data'!$AB$8:$AB$194)</f>
        <v>1057.5178017295898</v>
      </c>
      <c r="H11" s="89">
        <f t="shared" si="0"/>
        <v>0.798433358489774</v>
      </c>
      <c r="I11" s="88">
        <f>SUMIF('DA GHGI_ETS data'!$B$8:$B$193,$C11,'DA GHGI_ETS data'!$V$8:$V$194)</f>
        <v>0</v>
      </c>
      <c r="K11" s="98">
        <f t="shared" si="1"/>
        <v>0</v>
      </c>
      <c r="L11" s="98">
        <f t="shared" si="2"/>
        <v>0.001013799300427782</v>
      </c>
    </row>
    <row r="12" spans="2:12" ht="10.5">
      <c r="B12" t="s">
        <v>118</v>
      </c>
      <c r="C12" s="11" t="s">
        <v>2</v>
      </c>
      <c r="D12" s="9" t="s">
        <v>392</v>
      </c>
      <c r="E12" s="88">
        <f>SUMIF('DA GHGI_ETS data'!$B$8:$B$193,$C12,'DA GHGI_ETS data'!$J$8:$J$194)</f>
        <v>19148.877263312268</v>
      </c>
      <c r="F12" s="88">
        <f>SUMIF('DA GHGI_ETS data'!$B$8:$B$193,$C12,'DA GHGI_ETS data'!$P$8:$P$194)</f>
        <v>17910.31997088352</v>
      </c>
      <c r="G12" s="88">
        <f>SUMIF('DA GHGI_ETS data'!$B$8:$B$193,$C12,'DA GHGI_ETS data'!$AB$8:$AB$194)</f>
        <v>18424.80645313544</v>
      </c>
      <c r="H12" s="89">
        <f t="shared" si="0"/>
        <v>1238.557292428748</v>
      </c>
      <c r="I12" s="88">
        <f>SUMIF('DA GHGI_ETS data'!$B$8:$B$193,$C12,'DA GHGI_ETS data'!$V$8:$V$194)</f>
        <v>0</v>
      </c>
      <c r="K12" s="98">
        <f t="shared" si="1"/>
        <v>0</v>
      </c>
      <c r="L12" s="98">
        <f t="shared" si="2"/>
        <v>0.06468041313324023</v>
      </c>
    </row>
    <row r="13" spans="2:12" ht="10.5">
      <c r="B13" t="s">
        <v>3</v>
      </c>
      <c r="C13" t="s">
        <v>123</v>
      </c>
      <c r="D13" s="9" t="s">
        <v>393</v>
      </c>
      <c r="E13" s="88">
        <f>SUMIF('DA GHGI_ETS data'!$B$8:$B$193,$C13,'DA GHGI_ETS data'!$J$8:$J$194)</f>
        <v>23179.55096560447</v>
      </c>
      <c r="F13" s="88">
        <f>SUMIF('DA GHGI_ETS data'!$B$8:$B$193,$C13,'DA GHGI_ETS data'!$P$8:$P$194)</f>
        <v>22880.626969882404</v>
      </c>
      <c r="G13" s="88">
        <f>SUMIF('DA GHGI_ETS data'!$B$8:$B$193,$C13,'DA GHGI_ETS data'!$AB$8:$AB$194)</f>
        <v>20399.259447848057</v>
      </c>
      <c r="H13" s="89">
        <f t="shared" si="0"/>
        <v>2780.2915177564137</v>
      </c>
      <c r="I13" s="88">
        <f>SUMIF('DA GHGI_ETS data'!$B$8:$B$193,$C13,'DA GHGI_ETS data'!$V$8:$V$194)</f>
        <v>2481.3675220343466</v>
      </c>
      <c r="K13" s="98">
        <f t="shared" si="1"/>
        <v>0.10844840595061281</v>
      </c>
      <c r="L13" s="98">
        <f t="shared" si="2"/>
        <v>0.11994587478773923</v>
      </c>
    </row>
    <row r="14" spans="2:12" ht="10.5">
      <c r="B14" t="s">
        <v>3</v>
      </c>
      <c r="C14" t="s">
        <v>126</v>
      </c>
      <c r="D14" s="9" t="s">
        <v>304</v>
      </c>
      <c r="E14" s="88">
        <f>SUMIF('DA GHGI_ETS data'!$B$8:$B$193,$C14,'DA GHGI_ETS data'!$J$8:$J$194)</f>
        <v>54953.57234973311</v>
      </c>
      <c r="F14" s="88">
        <f>SUMIF('DA GHGI_ETS data'!$B$8:$B$193,$C14,'DA GHGI_ETS data'!$P$8:$P$194)</f>
        <v>53790.389857630886</v>
      </c>
      <c r="G14" s="88">
        <f>SUMIF('DA GHGI_ETS data'!$B$8:$B$193,$C14,'DA GHGI_ETS data'!$AB$8:$AB$194)</f>
        <v>23396.359576637922</v>
      </c>
      <c r="H14" s="89">
        <f t="shared" si="0"/>
        <v>31557.212773095187</v>
      </c>
      <c r="I14" s="88">
        <f>SUMIF('DA GHGI_ETS data'!$B$8:$B$193,$C14,'DA GHGI_ETS data'!$V$8:$V$194)</f>
        <v>30394.03028099296</v>
      </c>
      <c r="K14" s="98">
        <f t="shared" si="1"/>
        <v>0.5650457332887533</v>
      </c>
      <c r="L14" s="98">
        <f t="shared" si="2"/>
        <v>0.5742522537435812</v>
      </c>
    </row>
    <row r="15" spans="2:12" ht="10.5">
      <c r="B15" t="s">
        <v>3</v>
      </c>
      <c r="C15" s="11" t="s">
        <v>1</v>
      </c>
      <c r="D15" s="9" t="s">
        <v>394</v>
      </c>
      <c r="E15" s="88">
        <f>SUMIF('DA GHGI_ETS data'!$B$8:$B$193,$C15,'DA GHGI_ETS data'!$J$8:$J$194)</f>
        <v>8339.116410708484</v>
      </c>
      <c r="F15" s="88">
        <f>SUMIF('DA GHGI_ETS data'!$B$8:$B$193,$C15,'DA GHGI_ETS data'!$P$8:$P$194)</f>
        <v>8294.281956655384</v>
      </c>
      <c r="G15" s="88">
        <f>SUMIF('DA GHGI_ETS data'!$B$8:$B$193,$C15,'DA GHGI_ETS data'!$AB$8:$AB$194)</f>
        <v>8259.009283404048</v>
      </c>
      <c r="H15" s="89">
        <f t="shared" si="0"/>
        <v>44.83445405309976</v>
      </c>
      <c r="I15" s="88">
        <f>SUMIF('DA GHGI_ETS data'!$B$8:$B$193,$C15,'DA GHGI_ETS data'!$V$8:$V$194)</f>
        <v>0</v>
      </c>
      <c r="K15" s="98">
        <f t="shared" si="1"/>
        <v>0</v>
      </c>
      <c r="L15" s="98">
        <f t="shared" si="2"/>
        <v>0.0053764034275294</v>
      </c>
    </row>
    <row r="16" spans="2:12" ht="10.5">
      <c r="B16" t="s">
        <v>3</v>
      </c>
      <c r="C16" s="11" t="s">
        <v>0</v>
      </c>
      <c r="D16" s="9" t="s">
        <v>395</v>
      </c>
      <c r="E16" s="88">
        <f>SUMIF('DA GHGI_ETS data'!$B$8:$B$193,$C16,'DA GHGI_ETS data'!$J$8:$J$194)</f>
        <v>1266.9287398016982</v>
      </c>
      <c r="F16" s="88">
        <f>SUMIF('DA GHGI_ETS data'!$B$8:$B$193,$C16,'DA GHGI_ETS data'!$P$8:$P$194)</f>
        <v>1259.309303321356</v>
      </c>
      <c r="G16" s="88">
        <f>SUMIF('DA GHGI_ETS data'!$B$8:$B$193,$C16,'DA GHGI_ETS data'!$AB$8:$AB$194)</f>
        <v>2084.538635463968</v>
      </c>
      <c r="H16" s="89">
        <f t="shared" si="0"/>
        <v>7.619436480342074</v>
      </c>
      <c r="I16" s="88">
        <f>SUMIF('DA GHGI_ETS data'!$B$8:$B$193,$C16,'DA GHGI_ETS data'!$V$8:$V$194)</f>
        <v>0</v>
      </c>
      <c r="K16" s="98">
        <f t="shared" si="1"/>
        <v>0</v>
      </c>
      <c r="L16" s="98">
        <f t="shared" si="2"/>
        <v>0.006014100273338721</v>
      </c>
    </row>
    <row r="17" spans="2:12" ht="10.5">
      <c r="B17" t="s">
        <v>5</v>
      </c>
      <c r="C17" t="s">
        <v>86</v>
      </c>
      <c r="D17" s="9" t="s">
        <v>305</v>
      </c>
      <c r="E17" s="88">
        <f>SUMIF('DA GHGI_ETS data'!$B$8:$B$193,$C17,'DA GHGI_ETS data'!$J$8:$J$194)</f>
        <v>2106.874763538447</v>
      </c>
      <c r="F17" s="88">
        <f>SUMIF('DA GHGI_ETS data'!$B$8:$B$193,$C17,'DA GHGI_ETS data'!$P$8:$P$194)</f>
        <v>2084.8558568898816</v>
      </c>
      <c r="G17" s="88">
        <f>SUMIF('DA GHGI_ETS data'!$B$8:$B$193,$C17,'DA GHGI_ETS data'!$AB$8:$AB$194)</f>
        <v>0</v>
      </c>
      <c r="H17" s="89">
        <f t="shared" si="0"/>
        <v>2106.874763538447</v>
      </c>
      <c r="I17" s="88">
        <f>SUMIF('DA GHGI_ETS data'!$B$8:$B$193,$C17,'DA GHGI_ETS data'!$V$8:$V$194)</f>
        <v>2084.8558568898816</v>
      </c>
      <c r="K17" s="98">
        <f t="shared" si="1"/>
        <v>1</v>
      </c>
      <c r="L17" s="98">
        <f t="shared" si="2"/>
        <v>1</v>
      </c>
    </row>
    <row r="18" spans="2:12" ht="10.5">
      <c r="B18" t="s">
        <v>5</v>
      </c>
      <c r="C18" t="s">
        <v>87</v>
      </c>
      <c r="D18" s="9" t="s">
        <v>306</v>
      </c>
      <c r="E18" s="88">
        <f>SUMIF('DA GHGI_ETS data'!$B$8:$B$193,$C18,'DA GHGI_ETS data'!$J$8:$J$194)</f>
        <v>117974.3246754576</v>
      </c>
      <c r="F18" s="88">
        <f>SUMIF('DA GHGI_ETS data'!$B$8:$B$193,$C18,'DA GHGI_ETS data'!$P$8:$P$194)</f>
        <v>116781.97530713523</v>
      </c>
      <c r="G18" s="88">
        <f>SUMIF('DA GHGI_ETS data'!$B$8:$B$193,$C18,'DA GHGI_ETS data'!$AB$8:$AB$194)</f>
        <v>0</v>
      </c>
      <c r="H18" s="89">
        <f>E18-F18+I18</f>
        <v>117974.3246754576</v>
      </c>
      <c r="I18" s="88">
        <f>SUMIF('DA GHGI_ETS data'!$B$8:$B$193,$C18,'DA GHGI_ETS data'!$V$8:$V$194)</f>
        <v>116781.97530713523</v>
      </c>
      <c r="K18" s="98">
        <f t="shared" si="1"/>
        <v>1</v>
      </c>
      <c r="L18" s="98">
        <f t="shared" si="2"/>
        <v>1</v>
      </c>
    </row>
    <row r="19" spans="2:12" ht="10.5">
      <c r="B19" t="s">
        <v>5</v>
      </c>
      <c r="C19" t="s">
        <v>90</v>
      </c>
      <c r="D19" s="9" t="s">
        <v>8</v>
      </c>
      <c r="E19" s="88">
        <f>SUMIF('DA GHGI_ETS data'!$B$8:$B$193,$C19,'DA GHGI_ETS data'!$J$8:$J$194)</f>
        <v>2422.6441491244605</v>
      </c>
      <c r="F19" s="88">
        <f>SUMIF('DA GHGI_ETS data'!$B$8:$B$193,$C19,'DA GHGI_ETS data'!$P$8:$P$194)</f>
        <v>2166.475345892603</v>
      </c>
      <c r="G19" s="88">
        <f>SUMIF('DA GHGI_ETS data'!$B$8:$B$193,$C19,'DA GHGI_ETS data'!$AB$8:$AB$194)</f>
        <v>0</v>
      </c>
      <c r="H19" s="89">
        <f>E19-F19+I19</f>
        <v>2422.6441491244605</v>
      </c>
      <c r="I19" s="88">
        <f>SUMIF('DA GHGI_ETS data'!$B$8:$B$193,$C19,'DA GHGI_ETS data'!$V$8:$V$194)</f>
        <v>2166.475345892603</v>
      </c>
      <c r="K19" s="98">
        <f t="shared" si="1"/>
        <v>1</v>
      </c>
      <c r="L19" s="98">
        <f t="shared" si="2"/>
        <v>1</v>
      </c>
    </row>
    <row r="20" spans="2:12" ht="10.5">
      <c r="B20" t="s">
        <v>5</v>
      </c>
      <c r="C20" t="s">
        <v>91</v>
      </c>
      <c r="D20" s="9" t="s">
        <v>311</v>
      </c>
      <c r="E20" s="88">
        <f>SUMIF('DA GHGI_ETS data'!$B$8:$B$193,$C20,'DA GHGI_ETS data'!$J$8:$J$194)</f>
        <v>5394.809355343224</v>
      </c>
      <c r="F20" s="88">
        <f>SUMIF('DA GHGI_ETS data'!$B$8:$B$193,$C20,'DA GHGI_ETS data'!$P$8:$P$194)</f>
        <v>5352.1711796642185</v>
      </c>
      <c r="G20" s="88">
        <f>SUMIF('DA GHGI_ETS data'!$B$8:$B$193,$C20,'DA GHGI_ETS data'!$AB$8:$AB$194)</f>
        <v>0</v>
      </c>
      <c r="H20" s="89">
        <f aca="true" t="shared" si="3" ref="H20:H54">E20-F20+I20</f>
        <v>5394.809355343224</v>
      </c>
      <c r="I20" s="88">
        <f>SUMIF('DA GHGI_ETS data'!$B$8:$B$193,$C20,'DA GHGI_ETS data'!$V$8:$V$194)</f>
        <v>5352.1711796642185</v>
      </c>
      <c r="K20" s="98">
        <f t="shared" si="1"/>
        <v>1</v>
      </c>
      <c r="L20" s="98">
        <f t="shared" si="2"/>
        <v>1</v>
      </c>
    </row>
    <row r="21" spans="2:12" ht="10.5">
      <c r="B21" t="s">
        <v>5</v>
      </c>
      <c r="C21" t="s">
        <v>92</v>
      </c>
      <c r="D21" s="9" t="s">
        <v>312</v>
      </c>
      <c r="E21" s="88">
        <f>SUMIF('DA GHGI_ETS data'!$B$8:$B$193,$C21,'DA GHGI_ETS data'!$J$8:$J$194)</f>
        <v>548.6624959259713</v>
      </c>
      <c r="F21" s="88">
        <f>SUMIF('DA GHGI_ETS data'!$B$8:$B$193,$C21,'DA GHGI_ETS data'!$P$8:$P$194)</f>
        <v>485.11229008112394</v>
      </c>
      <c r="G21" s="88">
        <f>SUMIF('DA GHGI_ETS data'!$B$8:$B$193,$C21,'DA GHGI_ETS data'!$AB$8:$AB$194)</f>
        <v>0</v>
      </c>
      <c r="H21" s="89">
        <f t="shared" si="3"/>
        <v>548.6624959259713</v>
      </c>
      <c r="I21" s="88">
        <f>SUMIF('DA GHGI_ETS data'!$B$8:$B$193,$C21,'DA GHGI_ETS data'!$V$8:$V$194)</f>
        <v>485.11229008112394</v>
      </c>
      <c r="K21" s="98">
        <f t="shared" si="1"/>
        <v>1</v>
      </c>
      <c r="L21" s="98">
        <f t="shared" si="2"/>
        <v>1</v>
      </c>
    </row>
    <row r="22" spans="2:12" ht="10.5">
      <c r="B22" t="s">
        <v>3</v>
      </c>
      <c r="C22" t="s">
        <v>127</v>
      </c>
      <c r="D22" s="9" t="s">
        <v>313</v>
      </c>
      <c r="E22" s="88">
        <f>SUMIF('DA GHGI_ETS data'!$B$8:$B$193,$C22,'DA GHGI_ETS data'!$J$8:$J$194)</f>
        <v>11589.200777302238</v>
      </c>
      <c r="F22" s="88">
        <f>SUMIF('DA GHGI_ETS data'!$B$8:$B$193,$C22,'DA GHGI_ETS data'!$P$8:$P$194)</f>
        <v>11547.190730968437</v>
      </c>
      <c r="G22" s="88">
        <f>SUMIF('DA GHGI_ETS data'!$B$8:$B$193,$C22,'DA GHGI_ETS data'!$AB$8:$AB$194)</f>
        <v>187.21959813142703</v>
      </c>
      <c r="H22" s="89">
        <f t="shared" si="3"/>
        <v>11401.98117917081</v>
      </c>
      <c r="I22" s="88">
        <f>SUMIF('DA GHGI_ETS data'!$B$8:$B$193,$C22,'DA GHGI_ETS data'!$V$8:$V$194)</f>
        <v>11359.97113283701</v>
      </c>
      <c r="K22" s="98">
        <f t="shared" si="1"/>
        <v>0.9837865674436881</v>
      </c>
      <c r="L22" s="98">
        <f t="shared" si="2"/>
        <v>0.9838453400084239</v>
      </c>
    </row>
    <row r="23" spans="2:12" ht="10.5">
      <c r="B23" t="s">
        <v>4</v>
      </c>
      <c r="C23" s="11" t="s">
        <v>307</v>
      </c>
      <c r="D23" s="9" t="s">
        <v>145</v>
      </c>
      <c r="E23" s="88">
        <f>SUMIF('DA GHGI_ETS data'!$B$8:$B$193,$C23,'DA GHGI_ETS data'!$J$8:$J$194)</f>
        <v>10228.637364814755</v>
      </c>
      <c r="F23" s="88">
        <f>SUMIF('DA GHGI_ETS data'!$B$8:$B$193,$C23,'DA GHGI_ETS data'!$P$8:$P$194)</f>
        <v>10194.751005545788</v>
      </c>
      <c r="G23" s="88">
        <f>SUMIF('DA GHGI_ETS data'!$B$8:$B$193,$C23,'DA GHGI_ETS data'!$AB$8:$AB$194)</f>
        <v>1360.639071509594</v>
      </c>
      <c r="H23" s="89">
        <f t="shared" si="3"/>
        <v>8867.998293305161</v>
      </c>
      <c r="I23" s="88">
        <f>SUMIF('DA GHGI_ETS data'!$B$8:$B$193,$C23,'DA GHGI_ETS data'!$V$8:$V$194)</f>
        <v>8834.111934036195</v>
      </c>
      <c r="K23" s="98">
        <f t="shared" si="1"/>
        <v>0.8665353307040626</v>
      </c>
      <c r="L23" s="98">
        <f t="shared" si="2"/>
        <v>0.8669774845875343</v>
      </c>
    </row>
    <row r="24" spans="2:12" ht="10.5">
      <c r="B24" t="s">
        <v>270</v>
      </c>
      <c r="C24" t="s">
        <v>93</v>
      </c>
      <c r="D24" s="9" t="s">
        <v>314</v>
      </c>
      <c r="E24" s="88">
        <f>SUMIF('DA GHGI_ETS data'!$B$8:$B$193,$C24,'DA GHGI_ETS data'!$J$8:$J$194)</f>
        <v>79450.75261009626</v>
      </c>
      <c r="F24" s="88">
        <f>SUMIF('DA GHGI_ETS data'!$B$8:$B$193,$C24,'DA GHGI_ETS data'!$P$8:$P$194)</f>
        <v>78820.44012283803</v>
      </c>
      <c r="G24" s="88">
        <f>SUMIF('DA GHGI_ETS data'!$B$8:$B$193,$C24,'DA GHGI_ETS data'!$AB$8:$AB$194)</f>
        <v>0</v>
      </c>
      <c r="H24" s="89">
        <f t="shared" si="3"/>
        <v>79450.75261009626</v>
      </c>
      <c r="I24" s="88">
        <f>SUMIF('DA GHGI_ETS data'!$B$8:$B$193,$C24,'DA GHGI_ETS data'!$V$8:$V$194)</f>
        <v>78820.44012283803</v>
      </c>
      <c r="K24" s="98">
        <f t="shared" si="1"/>
        <v>1</v>
      </c>
      <c r="L24" s="98">
        <f t="shared" si="2"/>
        <v>1</v>
      </c>
    </row>
    <row r="25" spans="2:12" ht="10.5">
      <c r="B25" t="s">
        <v>277</v>
      </c>
      <c r="C25" t="s">
        <v>120</v>
      </c>
      <c r="D25" s="9" t="s">
        <v>315</v>
      </c>
      <c r="E25" s="88">
        <f>SUMIF('DA GHGI_ETS data'!$B$8:$B$193,$C25,'DA GHGI_ETS data'!$J$8:$J$194)</f>
        <v>4635.403651426303</v>
      </c>
      <c r="F25" s="88">
        <f>SUMIF('DA GHGI_ETS data'!$B$8:$B$193,$C25,'DA GHGI_ETS data'!$P$8:$P$194)</f>
        <v>4140.369220117659</v>
      </c>
      <c r="G25" s="88">
        <f>SUMIF('DA GHGI_ETS data'!$B$8:$B$193,$C25,'DA GHGI_ETS data'!$AB$8:$AB$194)</f>
        <v>146.83448635089562</v>
      </c>
      <c r="H25" s="89">
        <f t="shared" si="3"/>
        <v>4488.569165075408</v>
      </c>
      <c r="I25" s="88">
        <f>SUMIF('DA GHGI_ETS data'!$B$8:$B$193,$C25,'DA GHGI_ETS data'!$V$8:$V$194)</f>
        <v>3993.5347337667636</v>
      </c>
      <c r="K25" s="98">
        <f t="shared" si="1"/>
        <v>0.964535895582104</v>
      </c>
      <c r="L25" s="98">
        <f t="shared" si="2"/>
        <v>0.968323257823358</v>
      </c>
    </row>
    <row r="26" spans="2:12" ht="10.5">
      <c r="B26" t="s">
        <v>5</v>
      </c>
      <c r="C26" t="s">
        <v>94</v>
      </c>
      <c r="D26" s="9" t="s">
        <v>316</v>
      </c>
      <c r="E26" s="88">
        <f>SUMIF('DA GHGI_ETS data'!$B$8:$B$193,$C26,'DA GHGI_ETS data'!$J$8:$J$194)</f>
        <v>2969.2976610902433</v>
      </c>
      <c r="F26" s="88">
        <f>SUMIF('DA GHGI_ETS data'!$B$8:$B$193,$C26,'DA GHGI_ETS data'!$P$8:$P$194)</f>
        <v>2940.4745921998483</v>
      </c>
      <c r="G26" s="88">
        <f>SUMIF('DA GHGI_ETS data'!$B$8:$B$193,$C26,'DA GHGI_ETS data'!$AB$8:$AB$194)</f>
        <v>0</v>
      </c>
      <c r="H26" s="89">
        <f t="shared" si="3"/>
        <v>2969.2976610902433</v>
      </c>
      <c r="I26" s="88">
        <f>SUMIF('DA GHGI_ETS data'!$B$8:$B$193,$C26,'DA GHGI_ETS data'!$V$8:$V$194)</f>
        <v>2940.4745921998483</v>
      </c>
      <c r="K26" s="98">
        <f t="shared" si="1"/>
        <v>1</v>
      </c>
      <c r="L26" s="98">
        <f t="shared" si="2"/>
        <v>1</v>
      </c>
    </row>
    <row r="27" spans="2:12" ht="10.5">
      <c r="B27" t="s">
        <v>118</v>
      </c>
      <c r="C27" t="s">
        <v>95</v>
      </c>
      <c r="D27" s="9" t="s">
        <v>317</v>
      </c>
      <c r="E27" s="88">
        <f>SUMIF('DA GHGI_ETS data'!$B$8:$B$193,$C27,'DA GHGI_ETS data'!$J$8:$J$194)</f>
        <v>2782.7366283717042</v>
      </c>
      <c r="F27" s="88">
        <f>SUMIF('DA GHGI_ETS data'!$B$8:$B$193,$C27,'DA GHGI_ETS data'!$P$8:$P$194)</f>
        <v>0</v>
      </c>
      <c r="G27" s="88">
        <f>SUMIF('DA GHGI_ETS data'!$B$8:$B$193,$C27,'DA GHGI_ETS data'!$AB$8:$AB$194)</f>
        <v>0</v>
      </c>
      <c r="H27" s="89">
        <f t="shared" si="3"/>
        <v>2782.7366283717042</v>
      </c>
      <c r="I27" s="88">
        <f>SUMIF('DA GHGI_ETS data'!$B$8:$B$193,$C27,'DA GHGI_ETS data'!$V$8:$V$194)</f>
        <v>0</v>
      </c>
      <c r="K27" s="98"/>
      <c r="L27" s="98">
        <f t="shared" si="2"/>
        <v>1</v>
      </c>
    </row>
    <row r="28" spans="2:12" ht="10.5">
      <c r="B28" t="s">
        <v>118</v>
      </c>
      <c r="C28" t="s">
        <v>100</v>
      </c>
      <c r="D28" s="9" t="s">
        <v>318</v>
      </c>
      <c r="E28" s="88">
        <f>SUMIF('DA GHGI_ETS data'!$B$8:$B$193,$C28,'DA GHGI_ETS data'!$J$8:$J$194)</f>
        <v>142.5765948807686</v>
      </c>
      <c r="F28" s="88">
        <f>SUMIF('DA GHGI_ETS data'!$B$8:$B$193,$C28,'DA GHGI_ETS data'!$P$8:$P$194)</f>
        <v>132.01393511671336</v>
      </c>
      <c r="G28" s="88">
        <f>SUMIF('DA GHGI_ETS data'!$B$8:$B$193,$C28,'DA GHGI_ETS data'!$AB$8:$AB$194)</f>
        <v>0</v>
      </c>
      <c r="H28" s="89">
        <f t="shared" si="3"/>
        <v>142.5765948807686</v>
      </c>
      <c r="I28" s="88">
        <f>SUMIF('DA GHGI_ETS data'!$B$8:$B$193,$C28,'DA GHGI_ETS data'!$V$8:$V$194)</f>
        <v>132.01393511671336</v>
      </c>
      <c r="K28" s="98">
        <f t="shared" si="1"/>
        <v>1</v>
      </c>
      <c r="L28" s="98">
        <f t="shared" si="2"/>
        <v>1</v>
      </c>
    </row>
    <row r="29" spans="2:12" ht="10.5">
      <c r="B29" t="s">
        <v>118</v>
      </c>
      <c r="C29" t="s">
        <v>101</v>
      </c>
      <c r="D29" s="9" t="s">
        <v>319</v>
      </c>
      <c r="E29" s="88">
        <f>SUMIF('DA GHGI_ETS data'!$B$8:$B$193,$C29,'DA GHGI_ETS data'!$J$8:$J$194)</f>
        <v>915.2541278801376</v>
      </c>
      <c r="F29" s="88">
        <f>SUMIF('DA GHGI_ETS data'!$B$8:$B$193,$C29,'DA GHGI_ETS data'!$P$8:$P$194)</f>
        <v>734.1766579275842</v>
      </c>
      <c r="G29" s="88">
        <f>SUMIF('DA GHGI_ETS data'!$B$8:$B$193,$C29,'DA GHGI_ETS data'!$AB$8:$AB$194)</f>
        <v>0</v>
      </c>
      <c r="H29" s="89">
        <f t="shared" si="3"/>
        <v>915.2541278801376</v>
      </c>
      <c r="I29" s="88">
        <f>SUMIF('DA GHGI_ETS data'!$B$8:$B$193,$C29,'DA GHGI_ETS data'!$V$8:$V$194)</f>
        <v>734.1766579275842</v>
      </c>
      <c r="K29" s="98">
        <f t="shared" si="1"/>
        <v>1</v>
      </c>
      <c r="L29" s="98">
        <f t="shared" si="2"/>
        <v>1</v>
      </c>
    </row>
    <row r="30" spans="2:12" ht="10.5">
      <c r="B30" t="s">
        <v>118</v>
      </c>
      <c r="C30" t="s">
        <v>106</v>
      </c>
      <c r="D30" s="9" t="s">
        <v>157</v>
      </c>
      <c r="E30" s="88">
        <f>SUMIF('DA GHGI_ETS data'!$B$8:$B$193,$C30,'DA GHGI_ETS data'!$J$8:$J$194)</f>
        <v>4341.607316063565</v>
      </c>
      <c r="F30" s="88">
        <f>SUMIF('DA GHGI_ETS data'!$B$8:$B$193,$C30,'DA GHGI_ETS data'!$P$8:$P$194)</f>
        <v>8.339697233730234</v>
      </c>
      <c r="G30" s="88">
        <f>SUMIF('DA GHGI_ETS data'!$B$8:$B$193,$C30,'DA GHGI_ETS data'!$AB$8:$AB$194)</f>
        <v>0</v>
      </c>
      <c r="H30" s="89">
        <f t="shared" si="3"/>
        <v>4341.607316063565</v>
      </c>
      <c r="I30" s="88">
        <f>SUMIF('DA GHGI_ETS data'!$B$8:$B$193,$C30,'DA GHGI_ETS data'!$V$8:$V$194)</f>
        <v>8.339697233730234</v>
      </c>
      <c r="K30" s="98">
        <f t="shared" si="1"/>
        <v>1</v>
      </c>
      <c r="L30" s="98">
        <f t="shared" si="2"/>
        <v>1</v>
      </c>
    </row>
    <row r="31" spans="2:12" ht="10.5">
      <c r="B31" t="s">
        <v>6</v>
      </c>
      <c r="C31" t="s">
        <v>124</v>
      </c>
      <c r="D31" s="9" t="s">
        <v>320</v>
      </c>
      <c r="E31" s="88">
        <f>SUMIF('DA GHGI_ETS data'!$B$8:$B$193,$C31,'DA GHGI_ETS data'!$J$8:$J$194)</f>
        <v>459.10366860457367</v>
      </c>
      <c r="F31" s="88">
        <f>SUMIF('DA GHGI_ETS data'!$B$8:$B$193,$C31,'DA GHGI_ETS data'!$P$8:$P$194)</f>
        <v>459.1036686045737</v>
      </c>
      <c r="G31" s="88">
        <f>SUMIF('DA GHGI_ETS data'!$B$8:$B$193,$C31,'DA GHGI_ETS data'!$AB$8:$AB$194)</f>
        <v>434.8010655070084</v>
      </c>
      <c r="H31" s="89">
        <f t="shared" si="3"/>
        <v>24.30260309756528</v>
      </c>
      <c r="I31" s="88">
        <f>SUMIF('DA GHGI_ETS data'!$B$8:$B$193,$C31,'DA GHGI_ETS data'!$V$8:$V$194)</f>
        <v>24.30260309756534</v>
      </c>
      <c r="K31" s="98">
        <f t="shared" si="1"/>
        <v>0.052934891963359994</v>
      </c>
      <c r="L31" s="98">
        <f t="shared" si="2"/>
        <v>0.052934891963359876</v>
      </c>
    </row>
    <row r="32" spans="2:12" ht="10.5">
      <c r="B32" t="s">
        <v>118</v>
      </c>
      <c r="C32" s="11" t="s">
        <v>329</v>
      </c>
      <c r="D32" s="9" t="s">
        <v>321</v>
      </c>
      <c r="E32" s="88">
        <f>SUMIF('DA GHGI_ETS data'!$B$8:$B$193,$C32,'DA GHGI_ETS data'!$J$8:$J$194)</f>
        <v>386.275</v>
      </c>
      <c r="F32" s="88">
        <f>SUMIF('DA GHGI_ETS data'!$B$8:$B$193,$C32,'DA GHGI_ETS data'!$P$8:$P$194)</f>
        <v>386.275</v>
      </c>
      <c r="G32" s="88">
        <f>SUMIF('DA GHGI_ETS data'!$B$8:$B$193,$C32,'DA GHGI_ETS data'!$AB$8:$AB$194)</f>
        <v>390.90725406541</v>
      </c>
      <c r="H32" s="89">
        <f t="shared" si="3"/>
        <v>0</v>
      </c>
      <c r="I32" s="88">
        <f>SUMIF('DA GHGI_ETS data'!$B$8:$B$193,$C32,'DA GHGI_ETS data'!$V$8:$V$194)</f>
        <v>0</v>
      </c>
      <c r="K32" s="98">
        <f t="shared" si="1"/>
        <v>0</v>
      </c>
      <c r="L32" s="98">
        <f t="shared" si="2"/>
        <v>0</v>
      </c>
    </row>
    <row r="33" spans="2:12" ht="10.5">
      <c r="B33" t="s">
        <v>6</v>
      </c>
      <c r="C33" t="s">
        <v>131</v>
      </c>
      <c r="D33" s="9" t="s">
        <v>322</v>
      </c>
      <c r="E33" s="88">
        <f>SUMIF('DA GHGI_ETS data'!$B$8:$B$193,$C33,'DA GHGI_ETS data'!$J$8:$J$194)</f>
        <v>248.14423923690265</v>
      </c>
      <c r="F33" s="88">
        <f>SUMIF('DA GHGI_ETS data'!$B$8:$B$193,$C33,'DA GHGI_ETS data'!$P$8:$P$194)</f>
        <v>231.683</v>
      </c>
      <c r="G33" s="88">
        <f>SUMIF('DA GHGI_ETS data'!$B$8:$B$193,$C33,'DA GHGI_ETS data'!$AB$8:$AB$194)</f>
        <v>328.67135513780863</v>
      </c>
      <c r="H33" s="89">
        <f t="shared" si="3"/>
        <v>126.71411814461266</v>
      </c>
      <c r="I33" s="88">
        <f>SUMIF('DA GHGI_ETS data'!$B$8:$B$193,$C33,'DA GHGI_ETS data'!$V$8:$V$194)</f>
        <v>110.25287890771</v>
      </c>
      <c r="K33" s="98">
        <f t="shared" si="1"/>
        <v>0.4758781563934773</v>
      </c>
      <c r="L33" s="98">
        <f t="shared" si="2"/>
        <v>0.5106470274477701</v>
      </c>
    </row>
    <row r="34" spans="2:12" ht="10.5">
      <c r="B34" t="s">
        <v>6</v>
      </c>
      <c r="C34" t="s">
        <v>109</v>
      </c>
      <c r="D34" s="9" t="s">
        <v>323</v>
      </c>
      <c r="E34" s="88">
        <f>SUMIF('DA GHGI_ETS data'!$B$8:$B$193,$C34,'DA GHGI_ETS data'!$J$8:$J$194)</f>
        <v>1108</v>
      </c>
      <c r="F34" s="88">
        <f>SUMIF('DA GHGI_ETS data'!$B$8:$B$193,$C34,'DA GHGI_ETS data'!$P$8:$P$194)</f>
        <v>1108</v>
      </c>
      <c r="G34" s="88">
        <f>SUMIF('DA GHGI_ETS data'!$B$8:$B$193,$C34,'DA GHGI_ETS data'!$AB$8:$AB$194)</f>
        <v>0</v>
      </c>
      <c r="H34" s="89">
        <f t="shared" si="3"/>
        <v>1108</v>
      </c>
      <c r="I34" s="88">
        <f>SUMIF('DA GHGI_ETS data'!$B$8:$B$193,$C34,'DA GHGI_ETS data'!$V$8:$V$194)</f>
        <v>1108</v>
      </c>
      <c r="K34" s="98">
        <f t="shared" si="1"/>
        <v>1</v>
      </c>
      <c r="L34" s="98">
        <f t="shared" si="2"/>
        <v>1</v>
      </c>
    </row>
    <row r="35" spans="2:12" ht="10.5">
      <c r="B35" t="s">
        <v>6</v>
      </c>
      <c r="C35" t="s">
        <v>110</v>
      </c>
      <c r="D35" s="9" t="s">
        <v>111</v>
      </c>
      <c r="E35" s="88">
        <f>SUMIF('DA GHGI_ETS data'!$B$8:$B$193,$C35,'DA GHGI_ETS data'!$J$8:$J$194)</f>
        <v>1464.657</v>
      </c>
      <c r="F35" s="88">
        <f>SUMIF('DA GHGI_ETS data'!$B$8:$B$193,$C35,'DA GHGI_ETS data'!$P$8:$P$194)</f>
        <v>0</v>
      </c>
      <c r="G35" s="88">
        <f>SUMIF('DA GHGI_ETS data'!$B$8:$B$193,$C35,'DA GHGI_ETS data'!$AB$8:$AB$194)</f>
        <v>0</v>
      </c>
      <c r="H35" s="89">
        <f t="shared" si="3"/>
        <v>1464.657</v>
      </c>
      <c r="I35" s="88">
        <f>SUMIF('DA GHGI_ETS data'!$B$8:$B$193,$C35,'DA GHGI_ETS data'!$V$8:$V$194)</f>
        <v>0</v>
      </c>
      <c r="K35" s="98"/>
      <c r="L35" s="98">
        <f t="shared" si="2"/>
        <v>1</v>
      </c>
    </row>
    <row r="36" spans="2:12" ht="10.5">
      <c r="B36" t="s">
        <v>6</v>
      </c>
      <c r="C36" t="s">
        <v>112</v>
      </c>
      <c r="D36" s="9" t="s">
        <v>113</v>
      </c>
      <c r="E36" s="88">
        <f>SUMIF('DA GHGI_ETS data'!$B$8:$B$193,$C36,'DA GHGI_ETS data'!$J$8:$J$194)</f>
        <v>947.019</v>
      </c>
      <c r="F36" s="88">
        <f>SUMIF('DA GHGI_ETS data'!$B$8:$B$193,$C36,'DA GHGI_ETS data'!$P$8:$P$194)</f>
        <v>0</v>
      </c>
      <c r="G36" s="88">
        <f>SUMIF('DA GHGI_ETS data'!$B$8:$B$193,$C36,'DA GHGI_ETS data'!$AB$8:$AB$194)</f>
        <v>0</v>
      </c>
      <c r="H36" s="89">
        <f t="shared" si="3"/>
        <v>947.019</v>
      </c>
      <c r="I36" s="88">
        <f>SUMIF('DA GHGI_ETS data'!$B$8:$B$193,$C36,'DA GHGI_ETS data'!$V$8:$V$194)</f>
        <v>0</v>
      </c>
      <c r="K36" s="98"/>
      <c r="L36" s="98">
        <f t="shared" si="2"/>
        <v>1</v>
      </c>
    </row>
    <row r="37" spans="2:12" ht="10.5">
      <c r="B37" t="s">
        <v>277</v>
      </c>
      <c r="C37" s="11" t="s">
        <v>308</v>
      </c>
      <c r="D37" s="9" t="s">
        <v>324</v>
      </c>
      <c r="E37" s="88">
        <f>SUMIF('DA GHGI_ETS data'!$B$8:$B$193,$C37,'DA GHGI_ETS data'!$J$8:$J$194)</f>
        <v>38.6496</v>
      </c>
      <c r="F37" s="88">
        <f>SUMIF('DA GHGI_ETS data'!$B$8:$B$193,$C37,'DA GHGI_ETS data'!$P$8:$P$194)</f>
        <v>38.6496</v>
      </c>
      <c r="G37" s="88">
        <f>SUMIF('DA GHGI_ETS data'!$B$8:$B$193,$C37,'DA GHGI_ETS data'!$AB$8:$AB$194)</f>
        <v>0</v>
      </c>
      <c r="H37" s="89">
        <f t="shared" si="3"/>
        <v>38.6496</v>
      </c>
      <c r="I37" s="88">
        <f>SUMIF('DA GHGI_ETS data'!$B$8:$B$193,$C37,'DA GHGI_ETS data'!$V$8:$V$194)</f>
        <v>38.6496</v>
      </c>
      <c r="K37" s="98">
        <f t="shared" si="1"/>
        <v>1</v>
      </c>
      <c r="L37" s="98">
        <f t="shared" si="2"/>
        <v>1</v>
      </c>
    </row>
    <row r="38" spans="2:12" ht="10.5">
      <c r="B38" t="s">
        <v>6</v>
      </c>
      <c r="C38" t="s">
        <v>128</v>
      </c>
      <c r="D38" s="9" t="s">
        <v>325</v>
      </c>
      <c r="E38" s="88">
        <f>SUMIF('DA GHGI_ETS data'!$B$8:$B$193,$C38,'DA GHGI_ETS data'!$J$8:$J$194)</f>
        <v>68.22965099999999</v>
      </c>
      <c r="F38" s="88">
        <f>SUMIF('DA GHGI_ETS data'!$B$8:$B$193,$C38,'DA GHGI_ETS data'!$P$8:$P$194)</f>
        <v>0</v>
      </c>
      <c r="G38" s="88">
        <f>SUMIF('DA GHGI_ETS data'!$B$8:$B$193,$C38,'DA GHGI_ETS data'!$AB$8:$AB$194)</f>
        <v>0</v>
      </c>
      <c r="H38" s="89">
        <f t="shared" si="3"/>
        <v>68.22965099999999</v>
      </c>
      <c r="I38" s="88">
        <f>SUMIF('DA GHGI_ETS data'!$B$8:$B$193,$C38,'DA GHGI_ETS data'!$V$8:$V$194)</f>
        <v>0</v>
      </c>
      <c r="K38" s="98"/>
      <c r="L38" s="98">
        <f t="shared" si="2"/>
        <v>1</v>
      </c>
    </row>
    <row r="39" spans="2:12" ht="10.5">
      <c r="B39" t="s">
        <v>270</v>
      </c>
      <c r="C39" s="11" t="s">
        <v>309</v>
      </c>
      <c r="D39" s="9" t="s">
        <v>326</v>
      </c>
      <c r="E39" s="88">
        <f>SUMIF('DA GHGI_ETS data'!$B$8:$B$193,$C39,'DA GHGI_ETS data'!$J$8:$J$194)</f>
        <v>1539.5248655568423</v>
      </c>
      <c r="F39" s="88">
        <f>SUMIF('DA GHGI_ETS data'!$B$8:$B$193,$C39,'DA GHGI_ETS data'!$P$8:$P$194)</f>
        <v>1539.524865556842</v>
      </c>
      <c r="G39" s="88">
        <f>SUMIF('DA GHGI_ETS data'!$B$8:$B$193,$C39,'DA GHGI_ETS data'!$AB$8:$AB$194)</f>
        <v>0</v>
      </c>
      <c r="H39" s="89">
        <f t="shared" si="3"/>
        <v>1539.5248655568423</v>
      </c>
      <c r="I39" s="88">
        <f>SUMIF('DA GHGI_ETS data'!$B$8:$B$193,$C39,'DA GHGI_ETS data'!$V$8:$V$194)</f>
        <v>1539.524865556842</v>
      </c>
      <c r="K39" s="98">
        <f t="shared" si="1"/>
        <v>1</v>
      </c>
      <c r="L39" s="98">
        <f t="shared" si="2"/>
        <v>1</v>
      </c>
    </row>
    <row r="40" spans="2:12" ht="10.5">
      <c r="B40" t="s">
        <v>3</v>
      </c>
      <c r="C40" s="11" t="s">
        <v>310</v>
      </c>
      <c r="D40" s="9" t="s">
        <v>327</v>
      </c>
      <c r="E40" s="88">
        <f>SUMIF('DA GHGI_ETS data'!$B$8:$B$193,$C40,'DA GHGI_ETS data'!$J$8:$J$194)</f>
        <v>292.3819915020397</v>
      </c>
      <c r="F40" s="88">
        <f>SUMIF('DA GHGI_ETS data'!$B$8:$B$193,$C40,'DA GHGI_ETS data'!$P$8:$P$194)</f>
        <v>292.3819915020396</v>
      </c>
      <c r="G40" s="88">
        <f>SUMIF('DA GHGI_ETS data'!$B$8:$B$193,$C40,'DA GHGI_ETS data'!$AB$8:$AB$194)</f>
        <v>0</v>
      </c>
      <c r="H40" s="89">
        <f t="shared" si="3"/>
        <v>292.3819915020397</v>
      </c>
      <c r="I40" s="88">
        <f>SUMIF('DA GHGI_ETS data'!$B$8:$B$193,$C40,'DA GHGI_ETS data'!$V$8:$V$194)</f>
        <v>292.3819915020396</v>
      </c>
      <c r="K40" s="98">
        <f t="shared" si="1"/>
        <v>1</v>
      </c>
      <c r="L40" s="98">
        <f t="shared" si="2"/>
        <v>1</v>
      </c>
    </row>
    <row r="41" spans="2:12" ht="10.5">
      <c r="B41" t="s">
        <v>6</v>
      </c>
      <c r="C41" t="s">
        <v>117</v>
      </c>
      <c r="D41" s="9" t="s">
        <v>328</v>
      </c>
      <c r="E41" s="88">
        <f>SUMIF('DA GHGI_ETS data'!$B$8:$B$193,$C41,'DA GHGI_ETS data'!$J$8:$J$194)</f>
        <v>621.5086412809685</v>
      </c>
      <c r="F41" s="88">
        <f>SUMIF('DA GHGI_ETS data'!$B$8:$B$193,$C41,'DA GHGI_ETS data'!$P$8:$P$194)</f>
        <v>503.11338</v>
      </c>
      <c r="G41" s="88">
        <f>SUMIF('DA GHGI_ETS data'!$B$8:$B$193,$C41,'DA GHGI_ETS data'!$AB$8:$AB$194)</f>
        <v>0</v>
      </c>
      <c r="H41" s="89">
        <f t="shared" si="3"/>
        <v>621.5086412809685</v>
      </c>
      <c r="I41" s="88">
        <f>SUMIF('DA GHGI_ETS data'!$B$8:$B$193,$C41,'DA GHGI_ETS data'!$V$8:$V$194)</f>
        <v>503.11338</v>
      </c>
      <c r="K41" s="98">
        <f t="shared" si="1"/>
        <v>1</v>
      </c>
      <c r="L41" s="98">
        <f t="shared" si="2"/>
        <v>1</v>
      </c>
    </row>
    <row r="42" spans="2:12" ht="10.5">
      <c r="B42" t="s">
        <v>6</v>
      </c>
      <c r="C42" t="s">
        <v>171</v>
      </c>
      <c r="D42" s="9" t="s">
        <v>172</v>
      </c>
      <c r="E42" s="88">
        <f>SUMIF('DA GHGI_ETS data'!$B$8:$B$193,$C42,'DA GHGI_ETS data'!$J$8:$J$194)</f>
        <v>114.55645000000001</v>
      </c>
      <c r="F42" s="88">
        <f>SUMIF('DA GHGI_ETS data'!$B$8:$B$193,$C42,'DA GHGI_ETS data'!$P$8:$P$194)</f>
        <v>0</v>
      </c>
      <c r="G42" s="88">
        <f>SUMIF('DA GHGI_ETS data'!$B$8:$B$193,$C42,'DA GHGI_ETS data'!$AB$8:$AB$194)</f>
        <v>0</v>
      </c>
      <c r="H42" s="89">
        <f t="shared" si="3"/>
        <v>114.55645000000001</v>
      </c>
      <c r="I42" s="88">
        <f>SUMIF('DA GHGI_ETS data'!$B$8:$B$193,$C42,'DA GHGI_ETS data'!$V$8:$V$194)</f>
        <v>0</v>
      </c>
      <c r="K42" s="98"/>
      <c r="L42" s="98">
        <f t="shared" si="2"/>
        <v>1</v>
      </c>
    </row>
    <row r="43" spans="2:12" ht="10.5">
      <c r="B43" t="s">
        <v>6</v>
      </c>
      <c r="C43" s="9" t="s">
        <v>330</v>
      </c>
      <c r="D43" s="9" t="s">
        <v>343</v>
      </c>
      <c r="E43" s="88">
        <f>SUMIF('DA GHGI_ETS data'!$B$8:$B$193,$C43,'DA GHGI_ETS data'!$J$8:$J$194)</f>
        <v>137.52859148748294</v>
      </c>
      <c r="F43" s="88">
        <f>SUMIF('DA GHGI_ETS data'!$B$8:$B$193,$C43,'DA GHGI_ETS data'!$P$8:$P$194)</f>
        <v>0</v>
      </c>
      <c r="G43" s="88">
        <f>SUMIF('DA GHGI_ETS data'!$B$8:$B$193,$C43,'DA GHGI_ETS data'!$AB$8:$AB$194)</f>
        <v>0</v>
      </c>
      <c r="H43" s="89">
        <f t="shared" si="3"/>
        <v>137.52859148748294</v>
      </c>
      <c r="I43" s="88">
        <f>SUMIF('DA GHGI_ETS data'!$B$8:$B$193,$C43,'DA GHGI_ETS data'!$V$8:$V$194)</f>
        <v>0</v>
      </c>
      <c r="K43" s="98"/>
      <c r="L43" s="98">
        <f t="shared" si="2"/>
        <v>1</v>
      </c>
    </row>
    <row r="44" spans="2:12" ht="10.5">
      <c r="B44" t="s">
        <v>3</v>
      </c>
      <c r="C44" t="s">
        <v>331</v>
      </c>
      <c r="D44" s="9" t="s">
        <v>345</v>
      </c>
      <c r="E44" s="88">
        <f>SUMIF('DA GHGI_ETS data'!$B$8:$B$193,$C44,'DA GHGI_ETS data'!$J$8:$J$194)</f>
        <v>8697.812690921715</v>
      </c>
      <c r="F44" s="88">
        <f>SUMIF('DA GHGI_ETS data'!$B$8:$B$193,$C44,'DA GHGI_ETS data'!$P$8:$P$194)</f>
        <v>0</v>
      </c>
      <c r="G44" s="88">
        <f>SUMIF('DA GHGI_ETS data'!$B$8:$B$193,$C44,'DA GHGI_ETS data'!$AB$8:$AB$194)</f>
        <v>0</v>
      </c>
      <c r="H44" s="89">
        <f t="shared" si="3"/>
        <v>8697.812690921715</v>
      </c>
      <c r="I44" s="88">
        <f>SUMIF('DA GHGI_ETS data'!$B$8:$B$193,$C44,'DA GHGI_ETS data'!$V$8:$V$194)</f>
        <v>0</v>
      </c>
      <c r="K44" s="98"/>
      <c r="L44" s="98">
        <f t="shared" si="2"/>
        <v>1</v>
      </c>
    </row>
    <row r="45" spans="2:12" ht="10.5">
      <c r="B45" t="s">
        <v>270</v>
      </c>
      <c r="C45" t="s">
        <v>188</v>
      </c>
      <c r="D45" s="9" t="s">
        <v>344</v>
      </c>
      <c r="E45" s="88">
        <f>SUMIF('DA GHGI_ETS data'!$B$8:$B$193,$C45,'DA GHGI_ETS data'!$J$8:$J$194)</f>
        <v>3014.439270781941</v>
      </c>
      <c r="F45" s="88">
        <f>SUMIF('DA GHGI_ETS data'!$B$8:$B$193,$C45,'DA GHGI_ETS data'!$P$8:$P$194)</f>
        <v>0</v>
      </c>
      <c r="G45" s="88">
        <f>SUMIF('DA GHGI_ETS data'!$B$8:$B$193,$C45,'DA GHGI_ETS data'!$AB$8:$AB$194)</f>
        <v>0</v>
      </c>
      <c r="H45" s="89">
        <f t="shared" si="3"/>
        <v>3014.439270781941</v>
      </c>
      <c r="I45" s="88">
        <f>SUMIF('DA GHGI_ETS data'!$B$8:$B$193,$C45,'DA GHGI_ETS data'!$V$8:$V$194)</f>
        <v>0</v>
      </c>
      <c r="K45" s="98"/>
      <c r="L45" s="98">
        <f t="shared" si="2"/>
        <v>1</v>
      </c>
    </row>
    <row r="46" spans="2:12" ht="10.5">
      <c r="B46" t="s">
        <v>6</v>
      </c>
      <c r="C46" t="s">
        <v>200</v>
      </c>
      <c r="D46" s="9" t="s">
        <v>342</v>
      </c>
      <c r="E46" s="88">
        <f>SUMIF('DA GHGI_ETS data'!$B$8:$B$193,$C46,'DA GHGI_ETS data'!$J$8:$J$194)</f>
        <v>0</v>
      </c>
      <c r="F46" s="88">
        <f>SUMIF('DA GHGI_ETS data'!$B$8:$B$193,$C46,'DA GHGI_ETS data'!$P$8:$P$194)</f>
        <v>0</v>
      </c>
      <c r="G46" s="88">
        <f>SUMIF('DA GHGI_ETS data'!$B$8:$B$193,$C46,'DA GHGI_ETS data'!$AB$8:$AB$194)</f>
        <v>0</v>
      </c>
      <c r="H46" s="89">
        <f t="shared" si="3"/>
        <v>0</v>
      </c>
      <c r="I46" s="88">
        <f>SUMIF('DA GHGI_ETS data'!$B$8:$B$193,$C46,'DA GHGI_ETS data'!$V$8:$V$194)</f>
        <v>0</v>
      </c>
      <c r="K46" s="98"/>
      <c r="L46" s="98"/>
    </row>
    <row r="47" spans="2:12" ht="10.5">
      <c r="B47" t="s">
        <v>277</v>
      </c>
      <c r="C47" t="s">
        <v>332</v>
      </c>
      <c r="D47" s="9" t="s">
        <v>341</v>
      </c>
      <c r="E47" s="88">
        <f>SUMIF('DA GHGI_ETS data'!$B$8:$B$193,$C47,'DA GHGI_ETS data'!$J$8:$J$194)</f>
        <v>15350.739702633535</v>
      </c>
      <c r="F47" s="88">
        <f>SUMIF('DA GHGI_ETS data'!$B$8:$B$193,$C47,'DA GHGI_ETS data'!$P$8:$P$194)</f>
        <v>0</v>
      </c>
      <c r="G47" s="88">
        <f>SUMIF('DA GHGI_ETS data'!$B$8:$B$193,$C47,'DA GHGI_ETS data'!$AB$8:$AB$194)</f>
        <v>0</v>
      </c>
      <c r="H47" s="89">
        <f t="shared" si="3"/>
        <v>15350.739702633535</v>
      </c>
      <c r="I47" s="88">
        <f>SUMIF('DA GHGI_ETS data'!$B$8:$B$193,$C47,'DA GHGI_ETS data'!$V$8:$V$194)</f>
        <v>0</v>
      </c>
      <c r="K47" s="98"/>
      <c r="L47" s="98">
        <f t="shared" si="2"/>
        <v>1</v>
      </c>
    </row>
    <row r="48" spans="2:12" ht="10.5">
      <c r="B48" t="s">
        <v>277</v>
      </c>
      <c r="C48" t="s">
        <v>333</v>
      </c>
      <c r="D48" s="9" t="s">
        <v>340</v>
      </c>
      <c r="E48" s="88">
        <f>SUMIF('DA GHGI_ETS data'!$B$8:$B$193,$C48,'DA GHGI_ETS data'!$J$8:$J$194)</f>
        <v>4894.439154408429</v>
      </c>
      <c r="F48" s="88">
        <f>SUMIF('DA GHGI_ETS data'!$B$8:$B$193,$C48,'DA GHGI_ETS data'!$P$8:$P$194)</f>
        <v>0</v>
      </c>
      <c r="G48" s="88">
        <f>SUMIF('DA GHGI_ETS data'!$B$8:$B$193,$C48,'DA GHGI_ETS data'!$AB$8:$AB$194)</f>
        <v>0</v>
      </c>
      <c r="H48" s="89">
        <f t="shared" si="3"/>
        <v>4894.439154408429</v>
      </c>
      <c r="I48" s="88">
        <f>SUMIF('DA GHGI_ETS data'!$B$8:$B$193,$C48,'DA GHGI_ETS data'!$V$8:$V$194)</f>
        <v>0</v>
      </c>
      <c r="K48" s="98"/>
      <c r="L48" s="98">
        <f t="shared" si="2"/>
        <v>1</v>
      </c>
    </row>
    <row r="49" spans="2:12" ht="10.5">
      <c r="B49" t="s">
        <v>277</v>
      </c>
      <c r="C49" t="s">
        <v>237</v>
      </c>
      <c r="D49" s="9" t="s">
        <v>238</v>
      </c>
      <c r="E49" s="88">
        <f>SUMIF('DA GHGI_ETS data'!$B$8:$B$193,$C49,'DA GHGI_ETS data'!$J$8:$J$194)</f>
        <v>23322.159173443233</v>
      </c>
      <c r="F49" s="88">
        <f>SUMIF('DA GHGI_ETS data'!$B$8:$B$193,$C49,'DA GHGI_ETS data'!$P$8:$P$194)</f>
        <v>0</v>
      </c>
      <c r="G49" s="88">
        <f>SUMIF('DA GHGI_ETS data'!$B$8:$B$193,$C49,'DA GHGI_ETS data'!$AB$8:$AB$194)</f>
        <v>0</v>
      </c>
      <c r="H49" s="89">
        <f t="shared" si="3"/>
        <v>23322.159173443233</v>
      </c>
      <c r="I49" s="88">
        <f>SUMIF('DA GHGI_ETS data'!$B$8:$B$193,$C49,'DA GHGI_ETS data'!$V$8:$V$194)</f>
        <v>0</v>
      </c>
      <c r="K49" s="98"/>
      <c r="L49" s="98">
        <f t="shared" si="2"/>
        <v>1</v>
      </c>
    </row>
    <row r="50" spans="2:12" ht="10.5">
      <c r="B50" t="s">
        <v>277</v>
      </c>
      <c r="C50" t="s">
        <v>334</v>
      </c>
      <c r="D50" s="9" t="s">
        <v>339</v>
      </c>
      <c r="E50" s="88">
        <f>SUMIF('DA GHGI_ETS data'!$B$8:$B$193,$C50,'DA GHGI_ETS data'!$J$8:$J$194)</f>
        <v>0</v>
      </c>
      <c r="F50" s="88">
        <f>SUMIF('DA GHGI_ETS data'!$B$8:$B$193,$C50,'DA GHGI_ETS data'!$P$8:$P$194)</f>
        <v>0</v>
      </c>
      <c r="G50" s="88">
        <f>SUMIF('DA GHGI_ETS data'!$B$8:$B$193,$C50,'DA GHGI_ETS data'!$AB$8:$AB$194)</f>
        <v>0</v>
      </c>
      <c r="H50" s="89">
        <f t="shared" si="3"/>
        <v>0</v>
      </c>
      <c r="I50" s="88">
        <f>SUMIF('DA GHGI_ETS data'!$B$8:$B$193,$C50,'DA GHGI_ETS data'!$V$8:$V$194)</f>
        <v>0</v>
      </c>
      <c r="K50" s="98"/>
      <c r="L50" s="98"/>
    </row>
    <row r="51" spans="2:12" ht="10.5">
      <c r="B51" t="s">
        <v>269</v>
      </c>
      <c r="C51" s="94">
        <v>5</v>
      </c>
      <c r="D51" s="9" t="s">
        <v>338</v>
      </c>
      <c r="E51" s="88">
        <f>SUMIF('DA GHGI_ETS data'!$B$8:$B$193,$C51,'DA GHGI_ETS data'!$J$8:$J$194)</f>
        <v>-1941.917506309316</v>
      </c>
      <c r="F51" s="88">
        <f>SUMIF('DA GHGI_ETS data'!$B$8:$B$193,$C51,'DA GHGI_ETS data'!$P$8:$P$194)</f>
        <v>-1973.7738210109253</v>
      </c>
      <c r="G51" s="88">
        <f>SUMIF('DA GHGI_ETS data'!$B$8:$B$193,$C51,'DA GHGI_ETS data'!$AB$8:$AB$194)</f>
        <v>0</v>
      </c>
      <c r="H51" s="89">
        <f t="shared" si="3"/>
        <v>-1941.917506309316</v>
      </c>
      <c r="I51" s="88">
        <f>SUMIF('DA GHGI_ETS data'!$B$8:$B$193,$C51,'DA GHGI_ETS data'!$V$8:$V$194)</f>
        <v>-1973.7738210109253</v>
      </c>
      <c r="K51" s="98">
        <f t="shared" si="1"/>
        <v>1</v>
      </c>
      <c r="L51" s="98">
        <f t="shared" si="2"/>
        <v>1</v>
      </c>
    </row>
    <row r="52" spans="2:12" ht="10.5">
      <c r="B52" t="s">
        <v>271</v>
      </c>
      <c r="C52" t="s">
        <v>255</v>
      </c>
      <c r="D52" s="9" t="s">
        <v>337</v>
      </c>
      <c r="E52" s="88">
        <f>SUMIF('DA GHGI_ETS data'!$B$8:$B$193,$C52,'DA GHGI_ETS data'!$J$8:$J$194)</f>
        <v>20150.08225479247</v>
      </c>
      <c r="F52" s="88">
        <f>SUMIF('DA GHGI_ETS data'!$B$8:$B$193,$C52,'DA GHGI_ETS data'!$P$8:$P$194)</f>
        <v>0</v>
      </c>
      <c r="G52" s="88">
        <f>SUMIF('DA GHGI_ETS data'!$B$8:$B$193,$C52,'DA GHGI_ETS data'!$AB$8:$AB$194)</f>
        <v>0</v>
      </c>
      <c r="H52" s="89">
        <f t="shared" si="3"/>
        <v>20150.08225479247</v>
      </c>
      <c r="I52" s="88">
        <f>SUMIF('DA GHGI_ETS data'!$B$8:$B$193,$C52,'DA GHGI_ETS data'!$V$8:$V$194)</f>
        <v>0</v>
      </c>
      <c r="K52" s="98"/>
      <c r="L52" s="98">
        <f t="shared" si="2"/>
        <v>1</v>
      </c>
    </row>
    <row r="53" spans="2:12" ht="10.5">
      <c r="B53" t="s">
        <v>271</v>
      </c>
      <c r="C53" t="s">
        <v>257</v>
      </c>
      <c r="D53" s="9" t="s">
        <v>336</v>
      </c>
      <c r="E53" s="88">
        <f>SUMIF('DA GHGI_ETS data'!$B$8:$B$193,$C53,'DA GHGI_ETS data'!$J$8:$J$194)</f>
        <v>2043.9194274857969</v>
      </c>
      <c r="F53" s="88">
        <f>SUMIF('DA GHGI_ETS data'!$B$8:$B$193,$C53,'DA GHGI_ETS data'!$P$8:$P$194)</f>
        <v>0</v>
      </c>
      <c r="G53" s="88">
        <f>SUMIF('DA GHGI_ETS data'!$B$8:$B$193,$C53,'DA GHGI_ETS data'!$AB$8:$AB$194)</f>
        <v>0</v>
      </c>
      <c r="H53" s="89">
        <f t="shared" si="3"/>
        <v>2043.9194274857969</v>
      </c>
      <c r="I53" s="88">
        <f>SUMIF('DA GHGI_ETS data'!$B$8:$B$193,$C53,'DA GHGI_ETS data'!$V$8:$V$194)</f>
        <v>0</v>
      </c>
      <c r="K53" s="98"/>
      <c r="L53" s="98">
        <f t="shared" si="2"/>
        <v>1</v>
      </c>
    </row>
    <row r="54" spans="2:12" ht="10.5">
      <c r="B54" t="s">
        <v>271</v>
      </c>
      <c r="C54" t="s">
        <v>259</v>
      </c>
      <c r="D54" s="9" t="s">
        <v>335</v>
      </c>
      <c r="E54" s="88">
        <f>SUMIF('DA GHGI_ETS data'!$B$8:$B$193,$C54,'DA GHGI_ETS data'!$J$8:$J$194)</f>
        <v>452.5938917087369</v>
      </c>
      <c r="F54" s="88">
        <f>SUMIF('DA GHGI_ETS data'!$B$8:$B$193,$C54,'DA GHGI_ETS data'!$P$8:$P$194)</f>
        <v>401.601010218737</v>
      </c>
      <c r="G54" s="88">
        <f>SUMIF('DA GHGI_ETS data'!$B$8:$B$193,$C54,'DA GHGI_ETS data'!$AB$8:$AB$194)</f>
        <v>0</v>
      </c>
      <c r="H54" s="89">
        <f t="shared" si="3"/>
        <v>452.5938917087369</v>
      </c>
      <c r="I54" s="88">
        <f>SUMIF('DA GHGI_ETS data'!$B$8:$B$193,$C54,'DA GHGI_ETS data'!$V$8:$V$194)</f>
        <v>401.601010218737</v>
      </c>
      <c r="K54" s="98">
        <f t="shared" si="1"/>
        <v>1</v>
      </c>
      <c r="L54" s="98">
        <f t="shared" si="2"/>
        <v>1</v>
      </c>
    </row>
    <row r="55" spans="2:12" ht="10.5">
      <c r="B55" s="12" t="s">
        <v>346</v>
      </c>
      <c r="E55" s="95">
        <f>SUM(E8:E54)</f>
        <v>626041.2986743548</v>
      </c>
      <c r="F55" s="95">
        <f>SUM(F8:F54)</f>
        <v>531503.4134579303</v>
      </c>
      <c r="G55" s="95">
        <f>SUM(G8:G54)</f>
        <v>264996.05991074006</v>
      </c>
      <c r="H55" s="95">
        <f>SUM(H8:H54)</f>
        <v>364875.5259286589</v>
      </c>
      <c r="I55" s="95">
        <f>SUM(I8:I54)</f>
        <v>270337.64071223454</v>
      </c>
      <c r="K55" s="98">
        <f t="shared" si="1"/>
        <v>0.5086282305384148</v>
      </c>
      <c r="L55" s="98">
        <f t="shared" si="2"/>
        <v>0.5828298016461285</v>
      </c>
    </row>
    <row r="56" spans="2:9" ht="10.5">
      <c r="B56" s="11" t="s">
        <v>347</v>
      </c>
      <c r="E56" s="96">
        <f>E55-'DA GHGI_ETS data'!J194</f>
        <v>0</v>
      </c>
      <c r="F56" s="96">
        <f>F55-'DA GHGI_ETS data'!P194</f>
        <v>0</v>
      </c>
      <c r="G56" s="96">
        <f>G55-'DA GHGI_ETS data'!AB194</f>
        <v>0</v>
      </c>
      <c r="H56" s="96"/>
      <c r="I56" s="96">
        <f>I55-'DA GHGI_ETS data'!V194</f>
        <v>0</v>
      </c>
    </row>
    <row r="57" ht="10.5">
      <c r="H57" s="97"/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7"/>
  <sheetViews>
    <sheetView zoomScale="80" zoomScaleNormal="80" zoomScalePageLayoutView="0" workbookViewId="0" topLeftCell="A1">
      <selection activeCell="L40" sqref="L40"/>
    </sheetView>
  </sheetViews>
  <sheetFormatPr defaultColWidth="9.140625" defaultRowHeight="10.5"/>
  <cols>
    <col min="1" max="1" width="2.8515625" style="0" customWidth="1"/>
    <col min="2" max="2" width="18.00390625" style="0" customWidth="1"/>
    <col min="3" max="3" width="15.7109375" style="0" customWidth="1"/>
    <col min="4" max="4" width="46.00390625" style="0" customWidth="1"/>
    <col min="5" max="6" width="11.57421875" style="8" bestFit="1" customWidth="1"/>
    <col min="7" max="7" width="17.8515625" style="8" bestFit="1" customWidth="1"/>
    <col min="8" max="8" width="17.57421875" style="8" customWidth="1"/>
    <col min="9" max="9" width="17.7109375" style="8" bestFit="1" customWidth="1"/>
    <col min="10" max="10" width="3.7109375" style="0" customWidth="1"/>
    <col min="11" max="11" width="18.421875" style="0" bestFit="1" customWidth="1"/>
    <col min="12" max="12" width="19.57421875" style="0" bestFit="1" customWidth="1"/>
  </cols>
  <sheetData>
    <row r="2" ht="10.5">
      <c r="B2" s="12" t="s">
        <v>350</v>
      </c>
    </row>
    <row r="3" ht="12">
      <c r="B3" s="9" t="s">
        <v>297</v>
      </c>
    </row>
    <row r="4" ht="10.5">
      <c r="B4" s="153" t="s">
        <v>397</v>
      </c>
    </row>
    <row r="6" spans="2:12" ht="10.5">
      <c r="B6" s="12" t="s">
        <v>302</v>
      </c>
      <c r="C6" s="12" t="s">
        <v>119</v>
      </c>
      <c r="D6" s="12" t="s">
        <v>303</v>
      </c>
      <c r="E6" s="14" t="s">
        <v>272</v>
      </c>
      <c r="F6" s="14" t="s">
        <v>272</v>
      </c>
      <c r="G6" s="14" t="s">
        <v>299</v>
      </c>
      <c r="H6" s="14" t="s">
        <v>300</v>
      </c>
      <c r="I6" s="14" t="s">
        <v>300</v>
      </c>
      <c r="K6" s="14" t="s">
        <v>348</v>
      </c>
      <c r="L6" s="14" t="s">
        <v>349</v>
      </c>
    </row>
    <row r="7" spans="3:9" ht="10.5">
      <c r="C7" s="86"/>
      <c r="D7" s="86"/>
      <c r="E7" s="87" t="s">
        <v>278</v>
      </c>
      <c r="F7" s="87" t="s">
        <v>298</v>
      </c>
      <c r="G7" s="87" t="s">
        <v>298</v>
      </c>
      <c r="H7" s="87" t="s">
        <v>278</v>
      </c>
      <c r="I7" s="87" t="s">
        <v>298</v>
      </c>
    </row>
    <row r="8" spans="2:12" ht="10.5">
      <c r="B8" t="s">
        <v>118</v>
      </c>
      <c r="C8" t="s">
        <v>129</v>
      </c>
      <c r="D8" t="s">
        <v>10</v>
      </c>
      <c r="E8" s="88">
        <f>SUMIF('DA GHGI_ETS data'!$B$8:$B$193,$C8,'DA GHGI_ETS data'!$E$8:$E$194)</f>
        <v>139943.22797736543</v>
      </c>
      <c r="F8" s="88">
        <f>SUMIF('DA GHGI_ETS data'!$B$8:$B$193,$C8,'DA GHGI_ETS data'!$K$8:$K$194)</f>
        <v>139031.24975015744</v>
      </c>
      <c r="G8" s="88">
        <f>SUMIF('DA GHGI_ETS data'!$B$8:$B$193,$C8,'DA GHGI_ETS data'!$W$8:$W$194)</f>
        <v>137634.27971430647</v>
      </c>
      <c r="H8" s="89">
        <f>E8-F8+I8</f>
        <v>2308.9482630589628</v>
      </c>
      <c r="I8" s="88">
        <f>SUMIF('DA GHGI_ETS data'!$B$8:$B$193,$C8,'DA GHGI_ETS data'!$Q$8:$Q$194)</f>
        <v>1396.9700358509726</v>
      </c>
      <c r="K8" s="98">
        <f>I8/F8</f>
        <v>0.010047885193878081</v>
      </c>
      <c r="L8" s="98">
        <f>H8/E8</f>
        <v>0.0164991782484281</v>
      </c>
    </row>
    <row r="9" spans="2:12" ht="10.5">
      <c r="B9" t="s">
        <v>118</v>
      </c>
      <c r="C9" t="s">
        <v>130</v>
      </c>
      <c r="D9" t="s">
        <v>11</v>
      </c>
      <c r="E9" s="88">
        <f>SUMIF('DA GHGI_ETS data'!$B$8:$B$193,$C9,'DA GHGI_ETS data'!$E$8:$E$194)</f>
        <v>10250.725679234769</v>
      </c>
      <c r="F9" s="88">
        <f>SUMIF('DA GHGI_ETS data'!$B$8:$B$193,$C9,'DA GHGI_ETS data'!$K$8:$K$194)</f>
        <v>10163.1232841774</v>
      </c>
      <c r="G9" s="88">
        <f>SUMIF('DA GHGI_ETS data'!$B$8:$B$193,$C9,'DA GHGI_ETS data'!$W$8:$W$194)</f>
        <v>11560.200056291782</v>
      </c>
      <c r="H9" s="89">
        <f aca="true" t="shared" si="0" ref="H9:H54">E9-F9+I9</f>
        <v>87.602395057369</v>
      </c>
      <c r="I9" s="88">
        <f>SUMIF('DA GHGI_ETS data'!$B$8:$B$193,$C9,'DA GHGI_ETS data'!$Q$8:$Q$194)</f>
        <v>0</v>
      </c>
      <c r="K9" s="98">
        <f aca="true" t="shared" si="1" ref="K9:K55">I9/F9</f>
        <v>0</v>
      </c>
      <c r="L9" s="98">
        <f aca="true" t="shared" si="2" ref="L9:L55">H9/E9</f>
        <v>0.008545970090178887</v>
      </c>
    </row>
    <row r="10" spans="2:12" ht="10.5">
      <c r="B10" t="s">
        <v>118</v>
      </c>
      <c r="C10" s="11" t="s">
        <v>122</v>
      </c>
      <c r="D10" s="9" t="s">
        <v>396</v>
      </c>
      <c r="E10" s="88">
        <f>SUMIF('DA GHGI_ETS data'!$B$8:$B$193,$C10,'DA GHGI_ETS data'!$E$8:$E$194)</f>
        <v>122.61287280397453</v>
      </c>
      <c r="F10" s="88">
        <f>SUMIF('DA GHGI_ETS data'!$B$8:$B$193,$C10,'DA GHGI_ETS data'!$K$8:$K$194)</f>
        <v>122.08248589357042</v>
      </c>
      <c r="G10" s="88">
        <f>SUMIF('DA GHGI_ETS data'!$B$8:$B$193,$C10,'DA GHGI_ETS data'!$W$8:$W$194)</f>
        <v>0</v>
      </c>
      <c r="H10" s="89">
        <f t="shared" si="0"/>
        <v>122.61287280397453</v>
      </c>
      <c r="I10" s="88">
        <f>SUMIF('DA GHGI_ETS data'!$B$8:$B$193,$C10,'DA GHGI_ETS data'!$Q$8:$Q$194)</f>
        <v>122.08248589357042</v>
      </c>
      <c r="K10" s="98">
        <f t="shared" si="1"/>
        <v>1</v>
      </c>
      <c r="L10" s="98">
        <f t="shared" si="2"/>
        <v>1</v>
      </c>
    </row>
    <row r="11" spans="2:12" ht="10.5">
      <c r="B11" t="s">
        <v>118</v>
      </c>
      <c r="C11" s="11" t="s">
        <v>7</v>
      </c>
      <c r="D11" t="s">
        <v>14</v>
      </c>
      <c r="E11" s="88">
        <f>SUMIF('DA GHGI_ETS data'!$B$8:$B$193,$C11,'DA GHGI_ETS data'!$E$8:$E$194)</f>
        <v>496.2782989192581</v>
      </c>
      <c r="F11" s="88">
        <f>SUMIF('DA GHGI_ETS data'!$B$8:$B$193,$C11,'DA GHGI_ETS data'!$K$8:$K$194)</f>
        <v>495.77517232699626</v>
      </c>
      <c r="G11" s="88">
        <f>SUMIF('DA GHGI_ETS data'!$B$8:$B$193,$C11,'DA GHGI_ETS data'!$W$8:$W$194)</f>
        <v>545.3819708370619</v>
      </c>
      <c r="H11" s="89">
        <f t="shared" si="0"/>
        <v>0.5031265922618218</v>
      </c>
      <c r="I11" s="88">
        <f>SUMIF('DA GHGI_ETS data'!$B$8:$B$193,$C11,'DA GHGI_ETS data'!$Q$8:$Q$194)</f>
        <v>0</v>
      </c>
      <c r="K11" s="98">
        <f t="shared" si="1"/>
        <v>0</v>
      </c>
      <c r="L11" s="98">
        <f t="shared" si="2"/>
        <v>0.0010137993004277583</v>
      </c>
    </row>
    <row r="12" spans="2:12" ht="10.5">
      <c r="B12" t="s">
        <v>118</v>
      </c>
      <c r="C12" s="11" t="s">
        <v>2</v>
      </c>
      <c r="D12" s="9" t="s">
        <v>392</v>
      </c>
      <c r="E12" s="88">
        <f>SUMIF('DA GHGI_ETS data'!$B$8:$B$193,$C12,'DA GHGI_ETS data'!$E$8:$E$194)</f>
        <v>1489.7559762778008</v>
      </c>
      <c r="F12" s="88">
        <f>SUMIF('DA GHGI_ETS data'!$B$8:$B$193,$C12,'DA GHGI_ETS data'!$K$8:$K$194)</f>
        <v>1376.2707721752909</v>
      </c>
      <c r="G12" s="88">
        <f>SUMIF('DA GHGI_ETS data'!$B$8:$B$193,$C12,'DA GHGI_ETS data'!$W$8:$W$194)</f>
        <v>1172.2832803435995</v>
      </c>
      <c r="H12" s="89">
        <f t="shared" si="0"/>
        <v>317.4726959342013</v>
      </c>
      <c r="I12" s="88">
        <f>SUMIF('DA GHGI_ETS data'!$B$8:$B$193,$C12,'DA GHGI_ETS data'!$Q$8:$Q$194)</f>
        <v>203.9874918316914</v>
      </c>
      <c r="K12" s="98">
        <f t="shared" si="1"/>
        <v>0.14821755715212573</v>
      </c>
      <c r="L12" s="98">
        <f t="shared" si="2"/>
        <v>0.21310382437761127</v>
      </c>
    </row>
    <row r="13" spans="2:12" ht="10.5">
      <c r="B13" t="s">
        <v>3</v>
      </c>
      <c r="C13" t="s">
        <v>123</v>
      </c>
      <c r="D13" s="9" t="s">
        <v>393</v>
      </c>
      <c r="E13" s="88">
        <f>SUMIF('DA GHGI_ETS data'!$B$8:$B$193,$C13,'DA GHGI_ETS data'!$E$8:$E$194)</f>
        <v>15262.68576806349</v>
      </c>
      <c r="F13" s="88">
        <f>SUMIF('DA GHGI_ETS data'!$B$8:$B$193,$C13,'DA GHGI_ETS data'!$K$8:$K$194)</f>
        <v>15056.53648055647</v>
      </c>
      <c r="G13" s="88">
        <f>SUMIF('DA GHGI_ETS data'!$B$8:$B$193,$C13,'DA GHGI_ETS data'!$W$8:$W$194)</f>
        <v>13338.273769626292</v>
      </c>
      <c r="H13" s="89">
        <f t="shared" si="0"/>
        <v>1924.4119984371973</v>
      </c>
      <c r="I13" s="88">
        <f>SUMIF('DA GHGI_ETS data'!$B$8:$B$193,$C13,'DA GHGI_ETS data'!$Q$8:$Q$194)</f>
        <v>1718.2627109301775</v>
      </c>
      <c r="K13" s="98">
        <f t="shared" si="1"/>
        <v>0.11412071515577883</v>
      </c>
      <c r="L13" s="98">
        <f t="shared" si="2"/>
        <v>0.1260860655641582</v>
      </c>
    </row>
    <row r="14" spans="2:12" ht="10.5">
      <c r="B14" t="s">
        <v>3</v>
      </c>
      <c r="C14" t="s">
        <v>126</v>
      </c>
      <c r="D14" s="9" t="s">
        <v>304</v>
      </c>
      <c r="E14" s="88">
        <f>SUMIF('DA GHGI_ETS data'!$B$8:$B$193,$C14,'DA GHGI_ETS data'!$E$8:$E$194)</f>
        <v>45273.88308530943</v>
      </c>
      <c r="F14" s="88">
        <f>SUMIF('DA GHGI_ETS data'!$B$8:$B$193,$C14,'DA GHGI_ETS data'!$K$8:$K$194)</f>
        <v>44308.12807570585</v>
      </c>
      <c r="G14" s="88">
        <f>SUMIF('DA GHGI_ETS data'!$B$8:$B$193,$C14,'DA GHGI_ETS data'!$W$8:$W$194)</f>
        <v>18372.23728073261</v>
      </c>
      <c r="H14" s="89">
        <f t="shared" si="0"/>
        <v>26901.645804576823</v>
      </c>
      <c r="I14" s="88">
        <f>SUMIF('DA GHGI_ETS data'!$B$8:$B$193,$C14,'DA GHGI_ETS data'!$Q$8:$Q$194)</f>
        <v>25935.89079497324</v>
      </c>
      <c r="K14" s="98">
        <f t="shared" si="1"/>
        <v>0.5853528894440903</v>
      </c>
      <c r="L14" s="98">
        <f t="shared" si="2"/>
        <v>0.5941978900702231</v>
      </c>
    </row>
    <row r="15" spans="2:12" ht="10.5">
      <c r="B15" t="s">
        <v>3</v>
      </c>
      <c r="C15" s="11" t="s">
        <v>1</v>
      </c>
      <c r="D15" s="9" t="s">
        <v>394</v>
      </c>
      <c r="E15" s="88">
        <f>SUMIF('DA GHGI_ETS data'!$B$8:$B$193,$C15,'DA GHGI_ETS data'!$E$8:$E$194)</f>
        <v>6306.149940472909</v>
      </c>
      <c r="F15" s="88">
        <f>SUMIF('DA GHGI_ETS data'!$B$8:$B$193,$C15,'DA GHGI_ETS data'!$K$8:$K$194)</f>
        <v>6272.245534318436</v>
      </c>
      <c r="G15" s="88">
        <f>SUMIF('DA GHGI_ETS data'!$B$8:$B$193,$C15,'DA GHGI_ETS data'!$W$8:$W$194)</f>
        <v>6245.5718730814915</v>
      </c>
      <c r="H15" s="89">
        <f t="shared" si="0"/>
        <v>33.90440615447369</v>
      </c>
      <c r="I15" s="88">
        <f>SUMIF('DA GHGI_ETS data'!$B$8:$B$193,$C15,'DA GHGI_ETS data'!$Q$8:$Q$194)</f>
        <v>0</v>
      </c>
      <c r="K15" s="98">
        <f t="shared" si="1"/>
        <v>0</v>
      </c>
      <c r="L15" s="98">
        <f t="shared" si="2"/>
        <v>0.00537640342752953</v>
      </c>
    </row>
    <row r="16" spans="2:12" ht="10.5">
      <c r="B16" t="s">
        <v>3</v>
      </c>
      <c r="C16" s="11" t="s">
        <v>0</v>
      </c>
      <c r="D16" s="9" t="s">
        <v>395</v>
      </c>
      <c r="E16" s="88">
        <f>SUMIF('DA GHGI_ETS data'!$B$8:$B$193,$C16,'DA GHGI_ETS data'!$E$8:$E$194)</f>
        <v>1266.9287398016982</v>
      </c>
      <c r="F16" s="88">
        <f>SUMIF('DA GHGI_ETS data'!$B$8:$B$193,$C16,'DA GHGI_ETS data'!$K$8:$K$194)</f>
        <v>1259.309303321356</v>
      </c>
      <c r="G16" s="88">
        <f>SUMIF('DA GHGI_ETS data'!$B$8:$B$193,$C16,'DA GHGI_ETS data'!$W$8:$W$194)</f>
        <v>2084.538635463968</v>
      </c>
      <c r="H16" s="89">
        <f t="shared" si="0"/>
        <v>7.619436480342074</v>
      </c>
      <c r="I16" s="88">
        <f>SUMIF('DA GHGI_ETS data'!$B$8:$B$193,$C16,'DA GHGI_ETS data'!$Q$8:$Q$194)</f>
        <v>0</v>
      </c>
      <c r="K16" s="98">
        <f t="shared" si="1"/>
        <v>0</v>
      </c>
      <c r="L16" s="98">
        <f t="shared" si="2"/>
        <v>0.006014100273338721</v>
      </c>
    </row>
    <row r="17" spans="2:12" ht="10.5">
      <c r="B17" t="s">
        <v>5</v>
      </c>
      <c r="C17" t="s">
        <v>86</v>
      </c>
      <c r="D17" s="9" t="s">
        <v>305</v>
      </c>
      <c r="E17" s="88">
        <f>SUMIF('DA GHGI_ETS data'!$B$8:$B$193,$C17,'DA GHGI_ETS data'!$E$8:$E$194)</f>
        <v>1249.96052372339</v>
      </c>
      <c r="F17" s="88">
        <f>SUMIF('DA GHGI_ETS data'!$B$8:$B$193,$C17,'DA GHGI_ETS data'!$K$8:$K$194)</f>
        <v>1236.7024832861707</v>
      </c>
      <c r="G17" s="88">
        <f>SUMIF('DA GHGI_ETS data'!$B$8:$B$193,$C17,'DA GHGI_ETS data'!$W$8:$W$194)</f>
        <v>0</v>
      </c>
      <c r="H17" s="89">
        <f t="shared" si="0"/>
        <v>1249.96052372339</v>
      </c>
      <c r="I17" s="88">
        <f>SUMIF('DA GHGI_ETS data'!$B$8:$B$193,$C17,'DA GHGI_ETS data'!$Q$8:$Q$194)</f>
        <v>1236.7024832861707</v>
      </c>
      <c r="K17" s="98">
        <f t="shared" si="1"/>
        <v>1</v>
      </c>
      <c r="L17" s="98">
        <f t="shared" si="2"/>
        <v>1</v>
      </c>
    </row>
    <row r="18" spans="2:12" ht="10.5">
      <c r="B18" t="s">
        <v>5</v>
      </c>
      <c r="C18" t="s">
        <v>87</v>
      </c>
      <c r="D18" s="9" t="s">
        <v>306</v>
      </c>
      <c r="E18" s="88">
        <f>SUMIF('DA GHGI_ETS data'!$B$8:$B$193,$C18,'DA GHGI_ETS data'!$E$8:$E$194)</f>
        <v>97372.53812441895</v>
      </c>
      <c r="F18" s="88">
        <f>SUMIF('DA GHGI_ETS data'!$B$8:$B$193,$C18,'DA GHGI_ETS data'!$K$8:$K$194)</f>
        <v>96384.12850957249</v>
      </c>
      <c r="G18" s="88">
        <f>SUMIF('DA GHGI_ETS data'!$B$8:$B$193,$C18,'DA GHGI_ETS data'!$W$8:$W$194)</f>
        <v>0</v>
      </c>
      <c r="H18" s="89">
        <f t="shared" si="0"/>
        <v>97372.53812441895</v>
      </c>
      <c r="I18" s="88">
        <f>SUMIF('DA GHGI_ETS data'!$B$8:$B$193,$C18,'DA GHGI_ETS data'!$Q$8:$Q$194)</f>
        <v>96384.12850957249</v>
      </c>
      <c r="K18" s="98">
        <f t="shared" si="1"/>
        <v>1</v>
      </c>
      <c r="L18" s="98">
        <f t="shared" si="2"/>
        <v>1</v>
      </c>
    </row>
    <row r="19" spans="2:12" ht="10.5">
      <c r="B19" t="s">
        <v>5</v>
      </c>
      <c r="C19" t="s">
        <v>90</v>
      </c>
      <c r="D19" s="9" t="s">
        <v>8</v>
      </c>
      <c r="E19" s="88">
        <f>SUMIF('DA GHGI_ETS data'!$B$8:$B$193,$C19,'DA GHGI_ETS data'!$E$8:$E$194)</f>
        <v>1930.9041262826604</v>
      </c>
      <c r="F19" s="88">
        <f>SUMIF('DA GHGI_ETS data'!$B$8:$B$193,$C19,'DA GHGI_ETS data'!$K$8:$K$194)</f>
        <v>1726.741134505931</v>
      </c>
      <c r="G19" s="88">
        <f>SUMIF('DA GHGI_ETS data'!$B$8:$B$193,$C19,'DA GHGI_ETS data'!$W$8:$W$194)</f>
        <v>0</v>
      </c>
      <c r="H19" s="89">
        <f t="shared" si="0"/>
        <v>1930.9041262826604</v>
      </c>
      <c r="I19" s="88">
        <f>SUMIF('DA GHGI_ETS data'!$B$8:$B$193,$C19,'DA GHGI_ETS data'!$Q$8:$Q$194)</f>
        <v>1726.741134505931</v>
      </c>
      <c r="K19" s="98">
        <f t="shared" si="1"/>
        <v>1</v>
      </c>
      <c r="L19" s="98">
        <f t="shared" si="2"/>
        <v>1</v>
      </c>
    </row>
    <row r="20" spans="2:12" ht="10.5">
      <c r="B20" t="s">
        <v>5</v>
      </c>
      <c r="C20" t="s">
        <v>91</v>
      </c>
      <c r="D20" s="9" t="s">
        <v>311</v>
      </c>
      <c r="E20" s="88">
        <f>SUMIF('DA GHGI_ETS data'!$B$8:$B$193,$C20,'DA GHGI_ETS data'!$E$8:$E$194)</f>
        <v>3710.1807700608488</v>
      </c>
      <c r="F20" s="88">
        <f>SUMIF('DA GHGI_ETS data'!$B$8:$B$193,$C20,'DA GHGI_ETS data'!$K$8:$K$194)</f>
        <v>3680.857150067116</v>
      </c>
      <c r="G20" s="88">
        <f>SUMIF('DA GHGI_ETS data'!$B$8:$B$193,$C20,'DA GHGI_ETS data'!$W$8:$W$194)</f>
        <v>0</v>
      </c>
      <c r="H20" s="89">
        <f t="shared" si="0"/>
        <v>3710.1807700608488</v>
      </c>
      <c r="I20" s="88">
        <f>SUMIF('DA GHGI_ETS data'!$B$8:$B$193,$C20,'DA GHGI_ETS data'!$Q$8:$Q$194)</f>
        <v>3680.857150067116</v>
      </c>
      <c r="K20" s="98">
        <f t="shared" si="1"/>
        <v>1</v>
      </c>
      <c r="L20" s="98">
        <f t="shared" si="2"/>
        <v>1</v>
      </c>
    </row>
    <row r="21" spans="2:12" ht="10.5">
      <c r="B21" t="s">
        <v>5</v>
      </c>
      <c r="C21" t="s">
        <v>92</v>
      </c>
      <c r="D21" s="9" t="s">
        <v>312</v>
      </c>
      <c r="E21" s="88">
        <f>SUMIF('DA GHGI_ETS data'!$B$8:$B$193,$C21,'DA GHGI_ETS data'!$E$8:$E$194)</f>
        <v>457.4544263712673</v>
      </c>
      <c r="F21" s="88">
        <f>SUMIF('DA GHGI_ETS data'!$B$8:$B$193,$C21,'DA GHGI_ETS data'!$K$8:$K$194)</f>
        <v>404.4686233021742</v>
      </c>
      <c r="G21" s="88">
        <f>SUMIF('DA GHGI_ETS data'!$B$8:$B$193,$C21,'DA GHGI_ETS data'!$W$8:$W$194)</f>
        <v>0</v>
      </c>
      <c r="H21" s="89">
        <f t="shared" si="0"/>
        <v>457.4544263712673</v>
      </c>
      <c r="I21" s="88">
        <f>SUMIF('DA GHGI_ETS data'!$B$8:$B$193,$C21,'DA GHGI_ETS data'!$Q$8:$Q$194)</f>
        <v>404.4686233021742</v>
      </c>
      <c r="K21" s="98">
        <f t="shared" si="1"/>
        <v>1</v>
      </c>
      <c r="L21" s="98">
        <f t="shared" si="2"/>
        <v>1</v>
      </c>
    </row>
    <row r="22" spans="2:12" ht="10.5">
      <c r="B22" t="s">
        <v>3</v>
      </c>
      <c r="C22" t="s">
        <v>127</v>
      </c>
      <c r="D22" s="9" t="s">
        <v>313</v>
      </c>
      <c r="E22" s="88">
        <f>SUMIF('DA GHGI_ETS data'!$B$8:$B$193,$C22,'DA GHGI_ETS data'!$E$8:$E$194)</f>
        <v>10109.538484341021</v>
      </c>
      <c r="F22" s="88">
        <f>SUMIF('DA GHGI_ETS data'!$B$8:$B$193,$C22,'DA GHGI_ETS data'!$K$8:$K$194)</f>
        <v>10072.017217839804</v>
      </c>
      <c r="G22" s="88">
        <f>SUMIF('DA GHGI_ETS data'!$B$8:$B$193,$C22,'DA GHGI_ETS data'!$W$8:$W$194)</f>
        <v>187.12521009257202</v>
      </c>
      <c r="H22" s="89">
        <f t="shared" si="0"/>
        <v>9922.413274248449</v>
      </c>
      <c r="I22" s="88">
        <f>SUMIF('DA GHGI_ETS data'!$B$8:$B$193,$C22,'DA GHGI_ETS data'!$Q$8:$Q$194)</f>
        <v>9884.892007747232</v>
      </c>
      <c r="K22" s="98">
        <f t="shared" si="1"/>
        <v>0.9814212777792782</v>
      </c>
      <c r="L22" s="98">
        <f t="shared" si="2"/>
        <v>0.9814902321819718</v>
      </c>
    </row>
    <row r="23" spans="2:12" ht="10.5">
      <c r="B23" t="s">
        <v>4</v>
      </c>
      <c r="C23" s="11" t="s">
        <v>307</v>
      </c>
      <c r="D23" s="9" t="s">
        <v>145</v>
      </c>
      <c r="E23" s="88">
        <f>SUMIF('DA GHGI_ETS data'!$B$8:$B$193,$C23,'DA GHGI_ETS data'!$E$8:$E$194)</f>
        <v>8620.920749507615</v>
      </c>
      <c r="F23" s="88">
        <f>SUMIF('DA GHGI_ETS data'!$B$8:$B$193,$C23,'DA GHGI_ETS data'!$K$8:$K$194)</f>
        <v>8592.419100319517</v>
      </c>
      <c r="G23" s="88">
        <f>SUMIF('DA GHGI_ETS data'!$B$8:$B$193,$C23,'DA GHGI_ETS data'!$W$8:$W$194)</f>
        <v>1144.654412703028</v>
      </c>
      <c r="H23" s="89">
        <f t="shared" si="0"/>
        <v>7476.266336804587</v>
      </c>
      <c r="I23" s="88">
        <f>SUMIF('DA GHGI_ETS data'!$B$8:$B$193,$C23,'DA GHGI_ETS data'!$Q$8:$Q$194)</f>
        <v>7447.764687616489</v>
      </c>
      <c r="K23" s="98">
        <f t="shared" si="1"/>
        <v>0.8667832190982789</v>
      </c>
      <c r="L23" s="98">
        <f t="shared" si="2"/>
        <v>0.8672236474545476</v>
      </c>
    </row>
    <row r="24" spans="2:12" ht="10.5">
      <c r="B24" t="s">
        <v>270</v>
      </c>
      <c r="C24" t="s">
        <v>93</v>
      </c>
      <c r="D24" s="9" t="s">
        <v>314</v>
      </c>
      <c r="E24" s="88">
        <f>SUMIF('DA GHGI_ETS data'!$B$8:$B$193,$C24,'DA GHGI_ETS data'!$E$8:$E$194)</f>
        <v>64003.795852074545</v>
      </c>
      <c r="F24" s="88">
        <f>SUMIF('DA GHGI_ETS data'!$B$8:$B$193,$C24,'DA GHGI_ETS data'!$K$8:$K$194)</f>
        <v>63613.14997277822</v>
      </c>
      <c r="G24" s="88">
        <f>SUMIF('DA GHGI_ETS data'!$B$8:$B$193,$C24,'DA GHGI_ETS data'!$W$8:$W$194)</f>
        <v>0</v>
      </c>
      <c r="H24" s="89">
        <f t="shared" si="0"/>
        <v>64003.795852074545</v>
      </c>
      <c r="I24" s="88">
        <f>SUMIF('DA GHGI_ETS data'!$B$8:$B$193,$C24,'DA GHGI_ETS data'!$Q$8:$Q$194)</f>
        <v>63613.14997277822</v>
      </c>
      <c r="K24" s="98">
        <f t="shared" si="1"/>
        <v>1</v>
      </c>
      <c r="L24" s="98">
        <f t="shared" si="2"/>
        <v>1</v>
      </c>
    </row>
    <row r="25" spans="2:12" ht="10.5">
      <c r="B25" t="s">
        <v>277</v>
      </c>
      <c r="C25" t="s">
        <v>120</v>
      </c>
      <c r="D25" s="9" t="s">
        <v>315</v>
      </c>
      <c r="E25" s="88">
        <f>SUMIF('DA GHGI_ETS data'!$B$8:$B$193,$C25,'DA GHGI_ETS data'!$E$8:$E$194)</f>
        <v>2776.8471784424796</v>
      </c>
      <c r="F25" s="88">
        <f>SUMIF('DA GHGI_ETS data'!$B$8:$B$193,$C25,'DA GHGI_ETS data'!$K$8:$K$194)</f>
        <v>2479.1558463133033</v>
      </c>
      <c r="G25" s="88">
        <f>SUMIF('DA GHGI_ETS data'!$B$8:$B$193,$C25,'DA GHGI_ETS data'!$W$8:$W$194)</f>
        <v>146.83448635089562</v>
      </c>
      <c r="H25" s="89">
        <f t="shared" si="0"/>
        <v>2630.012692091584</v>
      </c>
      <c r="I25" s="88">
        <f>SUMIF('DA GHGI_ETS data'!$B$8:$B$193,$C25,'DA GHGI_ETS data'!$Q$8:$Q$194)</f>
        <v>2332.3213599624078</v>
      </c>
      <c r="K25" s="98">
        <f t="shared" si="1"/>
        <v>0.9407723856613331</v>
      </c>
      <c r="L25" s="98">
        <f t="shared" si="2"/>
        <v>0.9471218699066997</v>
      </c>
    </row>
    <row r="26" spans="2:12" ht="10.5">
      <c r="B26" t="s">
        <v>5</v>
      </c>
      <c r="C26" t="s">
        <v>94</v>
      </c>
      <c r="D26" s="9" t="s">
        <v>316</v>
      </c>
      <c r="E26" s="88">
        <f>SUMIF('DA GHGI_ETS data'!$B$8:$B$193,$C26,'DA GHGI_ETS data'!$E$8:$E$194)</f>
        <v>2549.423176421587</v>
      </c>
      <c r="F26" s="88">
        <f>SUMIF('DA GHGI_ETS data'!$B$8:$B$193,$C26,'DA GHGI_ETS data'!$K$8:$K$194)</f>
        <v>2524.675842798663</v>
      </c>
      <c r="G26" s="88">
        <f>SUMIF('DA GHGI_ETS data'!$B$8:$B$193,$C26,'DA GHGI_ETS data'!$W$8:$W$194)</f>
        <v>0</v>
      </c>
      <c r="H26" s="89">
        <f t="shared" si="0"/>
        <v>2549.423176421587</v>
      </c>
      <c r="I26" s="88">
        <f>SUMIF('DA GHGI_ETS data'!$B$8:$B$193,$C26,'DA GHGI_ETS data'!$Q$8:$Q$194)</f>
        <v>2524.675842798663</v>
      </c>
      <c r="K26" s="98">
        <f t="shared" si="1"/>
        <v>1</v>
      </c>
      <c r="L26" s="98">
        <f t="shared" si="2"/>
        <v>1</v>
      </c>
    </row>
    <row r="27" spans="2:12" ht="10.5">
      <c r="B27" t="s">
        <v>118</v>
      </c>
      <c r="C27" t="s">
        <v>95</v>
      </c>
      <c r="D27" s="9" t="s">
        <v>317</v>
      </c>
      <c r="E27" s="88">
        <f>SUMIF('DA GHGI_ETS data'!$B$8:$B$193,$C27,'DA GHGI_ETS data'!$E$8:$E$194)</f>
        <v>2341.9255250284436</v>
      </c>
      <c r="F27" s="88">
        <f>SUMIF('DA GHGI_ETS data'!$B$8:$B$193,$C27,'DA GHGI_ETS data'!$K$8:$K$194)</f>
        <v>0</v>
      </c>
      <c r="G27" s="88">
        <f>SUMIF('DA GHGI_ETS data'!$B$8:$B$193,$C27,'DA GHGI_ETS data'!$W$8:$W$194)</f>
        <v>0</v>
      </c>
      <c r="H27" s="89">
        <f t="shared" si="0"/>
        <v>2341.9255250284436</v>
      </c>
      <c r="I27" s="88">
        <f>SUMIF('DA GHGI_ETS data'!$B$8:$B$193,$C27,'DA GHGI_ETS data'!$Q$8:$Q$194)</f>
        <v>0</v>
      </c>
      <c r="K27" s="98"/>
      <c r="L27" s="98">
        <f t="shared" si="2"/>
        <v>1</v>
      </c>
    </row>
    <row r="28" spans="2:12" ht="10.5">
      <c r="B28" t="s">
        <v>118</v>
      </c>
      <c r="C28" t="s">
        <v>100</v>
      </c>
      <c r="D28" s="9" t="s">
        <v>318</v>
      </c>
      <c r="E28" s="88">
        <f>SUMIF('DA GHGI_ETS data'!$B$8:$B$193,$C28,'DA GHGI_ETS data'!$E$8:$E$194)</f>
        <v>126.65348019926131</v>
      </c>
      <c r="F28" s="88">
        <f>SUMIF('DA GHGI_ETS data'!$B$8:$B$193,$C28,'DA GHGI_ETS data'!$K$8:$K$194)</f>
        <v>118.28531719452212</v>
      </c>
      <c r="G28" s="88">
        <f>SUMIF('DA GHGI_ETS data'!$B$8:$B$193,$C28,'DA GHGI_ETS data'!$W$8:$W$194)</f>
        <v>0</v>
      </c>
      <c r="H28" s="89">
        <f t="shared" si="0"/>
        <v>126.65348019926131</v>
      </c>
      <c r="I28" s="88">
        <f>SUMIF('DA GHGI_ETS data'!$B$8:$B$193,$C28,'DA GHGI_ETS data'!$Q$8:$Q$194)</f>
        <v>118.28531719452212</v>
      </c>
      <c r="K28" s="98">
        <f t="shared" si="1"/>
        <v>1</v>
      </c>
      <c r="L28" s="98">
        <f t="shared" si="2"/>
        <v>1</v>
      </c>
    </row>
    <row r="29" spans="2:12" ht="10.5">
      <c r="B29" t="s">
        <v>118</v>
      </c>
      <c r="C29" t="s">
        <v>101</v>
      </c>
      <c r="D29" s="9" t="s">
        <v>319</v>
      </c>
      <c r="E29" s="88">
        <f>SUMIF('DA GHGI_ETS data'!$B$8:$B$193,$C29,'DA GHGI_ETS data'!$E$8:$E$194)</f>
        <v>147.8528832863672</v>
      </c>
      <c r="F29" s="88">
        <f>SUMIF('DA GHGI_ETS data'!$B$8:$B$193,$C29,'DA GHGI_ETS data'!$K$8:$K$194)</f>
        <v>94.72740404393403</v>
      </c>
      <c r="G29" s="88">
        <f>SUMIF('DA GHGI_ETS data'!$B$8:$B$193,$C29,'DA GHGI_ETS data'!$W$8:$W$194)</f>
        <v>0</v>
      </c>
      <c r="H29" s="89">
        <f t="shared" si="0"/>
        <v>147.8528832863672</v>
      </c>
      <c r="I29" s="88">
        <f>SUMIF('DA GHGI_ETS data'!$B$8:$B$193,$C29,'DA GHGI_ETS data'!$Q$8:$Q$194)</f>
        <v>94.72740404393403</v>
      </c>
      <c r="K29" s="98">
        <f t="shared" si="1"/>
        <v>1</v>
      </c>
      <c r="L29" s="98">
        <f t="shared" si="2"/>
        <v>1</v>
      </c>
    </row>
    <row r="30" spans="2:12" ht="10.5">
      <c r="B30" t="s">
        <v>118</v>
      </c>
      <c r="C30" t="s">
        <v>106</v>
      </c>
      <c r="D30" s="9" t="s">
        <v>157</v>
      </c>
      <c r="E30" s="88">
        <f>SUMIF('DA GHGI_ETS data'!$B$8:$B$193,$C30,'DA GHGI_ETS data'!$E$8:$E$194)</f>
        <v>3823.5215195085893</v>
      </c>
      <c r="F30" s="88">
        <f>SUMIF('DA GHGI_ETS data'!$B$8:$B$193,$C30,'DA GHGI_ETS data'!$K$8:$K$194)</f>
        <v>7.3445177138371465</v>
      </c>
      <c r="G30" s="88">
        <f>SUMIF('DA GHGI_ETS data'!$B$8:$B$193,$C30,'DA GHGI_ETS data'!$W$8:$W$194)</f>
        <v>0</v>
      </c>
      <c r="H30" s="89">
        <f t="shared" si="0"/>
        <v>3823.5215195085893</v>
      </c>
      <c r="I30" s="88">
        <f>SUMIF('DA GHGI_ETS data'!$B$8:$B$193,$C30,'DA GHGI_ETS data'!$Q$8:$Q$194)</f>
        <v>7.3445177138371465</v>
      </c>
      <c r="K30" s="98">
        <f t="shared" si="1"/>
        <v>1</v>
      </c>
      <c r="L30" s="98">
        <f t="shared" si="2"/>
        <v>1</v>
      </c>
    </row>
    <row r="31" spans="2:12" ht="10.5">
      <c r="B31" t="s">
        <v>6</v>
      </c>
      <c r="C31" t="s">
        <v>124</v>
      </c>
      <c r="D31" s="9" t="s">
        <v>320</v>
      </c>
      <c r="E31" s="88">
        <f>SUMIF('DA GHGI_ETS data'!$B$8:$B$193,$C31,'DA GHGI_ETS data'!$E$8:$E$194)</f>
        <v>376.7476943256628</v>
      </c>
      <c r="F31" s="88">
        <f>SUMIF('DA GHGI_ETS data'!$B$8:$B$193,$C31,'DA GHGI_ETS data'!$K$8:$K$194)</f>
        <v>376.7476943256628</v>
      </c>
      <c r="G31" s="88">
        <f>SUMIF('DA GHGI_ETS data'!$B$8:$B$193,$C31,'DA GHGI_ETS data'!$W$8:$W$194)</f>
        <v>361.35245268752163</v>
      </c>
      <c r="H31" s="89">
        <f t="shared" si="0"/>
        <v>15.395241638141158</v>
      </c>
      <c r="I31" s="88">
        <f>SUMIF('DA GHGI_ETS data'!$B$8:$B$193,$C31,'DA GHGI_ETS data'!$Q$8:$Q$194)</f>
        <v>15.395241638141158</v>
      </c>
      <c r="K31" s="98">
        <f t="shared" si="1"/>
        <v>0.04086353246486872</v>
      </c>
      <c r="L31" s="98">
        <f t="shared" si="2"/>
        <v>0.04086353246486872</v>
      </c>
    </row>
    <row r="32" spans="2:12" ht="10.5">
      <c r="B32" t="s">
        <v>118</v>
      </c>
      <c r="C32" s="11" t="s">
        <v>329</v>
      </c>
      <c r="D32" s="9" t="s">
        <v>321</v>
      </c>
      <c r="E32" s="88">
        <f>SUMIF('DA GHGI_ETS data'!$B$8:$B$193,$C32,'DA GHGI_ETS data'!$E$8:$E$194)</f>
        <v>386.275</v>
      </c>
      <c r="F32" s="88">
        <f>SUMIF('DA GHGI_ETS data'!$B$8:$B$193,$C32,'DA GHGI_ETS data'!$K$8:$K$194)</f>
        <v>386.275</v>
      </c>
      <c r="G32" s="88">
        <f>SUMIF('DA GHGI_ETS data'!$B$8:$B$193,$C32,'DA GHGI_ETS data'!$W$8:$W$194)</f>
        <v>390.90725406541</v>
      </c>
      <c r="H32" s="89">
        <f t="shared" si="0"/>
        <v>0</v>
      </c>
      <c r="I32" s="88">
        <f>SUMIF('DA GHGI_ETS data'!$B$8:$B$193,$C32,'DA GHGI_ETS data'!$Q$8:$Q$194)</f>
        <v>0</v>
      </c>
      <c r="K32" s="98">
        <f t="shared" si="1"/>
        <v>0</v>
      </c>
      <c r="L32" s="98">
        <f t="shared" si="2"/>
        <v>0</v>
      </c>
    </row>
    <row r="33" spans="2:12" ht="10.5">
      <c r="B33" t="s">
        <v>6</v>
      </c>
      <c r="C33" t="s">
        <v>131</v>
      </c>
      <c r="D33" s="9" t="s">
        <v>322</v>
      </c>
      <c r="E33" s="88">
        <f>SUMIF('DA GHGI_ETS data'!$B$8:$B$193,$C33,'DA GHGI_ETS data'!$E$8:$E$194)</f>
        <v>248.14423923690265</v>
      </c>
      <c r="F33" s="88">
        <f>SUMIF('DA GHGI_ETS data'!$B$8:$B$193,$C33,'DA GHGI_ETS data'!$K$8:$K$194)</f>
        <v>231.683</v>
      </c>
      <c r="G33" s="88">
        <f>SUMIF('DA GHGI_ETS data'!$B$8:$B$193,$C33,'DA GHGI_ETS data'!$W$8:$W$194)</f>
        <v>321.5297862568086</v>
      </c>
      <c r="H33" s="89">
        <f t="shared" si="0"/>
        <v>126.71411814461266</v>
      </c>
      <c r="I33" s="88">
        <f>SUMIF('DA GHGI_ETS data'!$B$8:$B$193,$C33,'DA GHGI_ETS data'!$Q$8:$Q$194)</f>
        <v>110.25287890771</v>
      </c>
      <c r="K33" s="98">
        <f t="shared" si="1"/>
        <v>0.4758781563934773</v>
      </c>
      <c r="L33" s="98">
        <f t="shared" si="2"/>
        <v>0.5106470274477701</v>
      </c>
    </row>
    <row r="34" spans="2:12" ht="10.5">
      <c r="B34" t="s">
        <v>6</v>
      </c>
      <c r="C34" t="s">
        <v>109</v>
      </c>
      <c r="D34" s="9" t="s">
        <v>323</v>
      </c>
      <c r="E34" s="88">
        <f>SUMIF('DA GHGI_ETS data'!$B$8:$B$193,$C34,'DA GHGI_ETS data'!$E$8:$E$194)</f>
        <v>1108</v>
      </c>
      <c r="F34" s="88">
        <f>SUMIF('DA GHGI_ETS data'!$B$8:$B$193,$C34,'DA GHGI_ETS data'!$K$8:$K$194)</f>
        <v>1108</v>
      </c>
      <c r="G34" s="88">
        <f>SUMIF('DA GHGI_ETS data'!$B$8:$B$193,$C34,'DA GHGI_ETS data'!$W$8:$W$194)</f>
        <v>0</v>
      </c>
      <c r="H34" s="89">
        <f t="shared" si="0"/>
        <v>1108</v>
      </c>
      <c r="I34" s="88">
        <f>SUMIF('DA GHGI_ETS data'!$B$8:$B$193,$C34,'DA GHGI_ETS data'!$Q$8:$Q$194)</f>
        <v>1108</v>
      </c>
      <c r="K34" s="98">
        <f t="shared" si="1"/>
        <v>1</v>
      </c>
      <c r="L34" s="98">
        <f t="shared" si="2"/>
        <v>1</v>
      </c>
    </row>
    <row r="35" spans="2:12" ht="10.5">
      <c r="B35" t="s">
        <v>6</v>
      </c>
      <c r="C35" t="s">
        <v>110</v>
      </c>
      <c r="D35" s="9" t="s">
        <v>111</v>
      </c>
      <c r="E35" s="88">
        <f>SUMIF('DA GHGI_ETS data'!$B$8:$B$193,$C35,'DA GHGI_ETS data'!$E$8:$E$194)</f>
        <v>1464.657</v>
      </c>
      <c r="F35" s="88">
        <f>SUMIF('DA GHGI_ETS data'!$B$8:$B$193,$C35,'DA GHGI_ETS data'!$K$8:$K$194)</f>
        <v>0</v>
      </c>
      <c r="G35" s="88">
        <f>SUMIF('DA GHGI_ETS data'!$B$8:$B$193,$C35,'DA GHGI_ETS data'!$W$8:$W$194)</f>
        <v>0</v>
      </c>
      <c r="H35" s="89">
        <f t="shared" si="0"/>
        <v>1464.657</v>
      </c>
      <c r="I35" s="88">
        <f>SUMIF('DA GHGI_ETS data'!$B$8:$B$193,$C35,'DA GHGI_ETS data'!$Q$8:$Q$194)</f>
        <v>0</v>
      </c>
      <c r="K35" s="98"/>
      <c r="L35" s="98">
        <f t="shared" si="2"/>
        <v>1</v>
      </c>
    </row>
    <row r="36" spans="2:12" ht="10.5">
      <c r="B36" t="s">
        <v>6</v>
      </c>
      <c r="C36" t="s">
        <v>112</v>
      </c>
      <c r="D36" s="9" t="s">
        <v>113</v>
      </c>
      <c r="E36" s="88">
        <f>SUMIF('DA GHGI_ETS data'!$B$8:$B$193,$C36,'DA GHGI_ETS data'!$E$8:$E$194)</f>
        <v>947.019</v>
      </c>
      <c r="F36" s="88">
        <f>SUMIF('DA GHGI_ETS data'!$B$8:$B$193,$C36,'DA GHGI_ETS data'!$K$8:$K$194)</f>
        <v>0</v>
      </c>
      <c r="G36" s="88">
        <f>SUMIF('DA GHGI_ETS data'!$B$8:$B$193,$C36,'DA GHGI_ETS data'!$W$8:$W$194)</f>
        <v>0</v>
      </c>
      <c r="H36" s="89">
        <f t="shared" si="0"/>
        <v>947.019</v>
      </c>
      <c r="I36" s="88">
        <f>SUMIF('DA GHGI_ETS data'!$B$8:$B$193,$C36,'DA GHGI_ETS data'!$Q$8:$Q$194)</f>
        <v>0</v>
      </c>
      <c r="K36" s="98"/>
      <c r="L36" s="98">
        <f t="shared" si="2"/>
        <v>1</v>
      </c>
    </row>
    <row r="37" spans="2:12" ht="10.5">
      <c r="B37" t="s">
        <v>277</v>
      </c>
      <c r="C37" s="11" t="s">
        <v>308</v>
      </c>
      <c r="D37" s="9" t="s">
        <v>324</v>
      </c>
      <c r="E37" s="88">
        <f>SUMIF('DA GHGI_ETS data'!$B$8:$B$193,$C37,'DA GHGI_ETS data'!$E$8:$E$194)</f>
        <v>33.18434096069869</v>
      </c>
      <c r="F37" s="88">
        <f>SUMIF('DA GHGI_ETS data'!$B$8:$B$193,$C37,'DA GHGI_ETS data'!$K$8:$K$194)</f>
        <v>33.18434096069869</v>
      </c>
      <c r="G37" s="88">
        <f>SUMIF('DA GHGI_ETS data'!$B$8:$B$193,$C37,'DA GHGI_ETS data'!$W$8:$W$194)</f>
        <v>0</v>
      </c>
      <c r="H37" s="89">
        <f t="shared" si="0"/>
        <v>33.18434096069869</v>
      </c>
      <c r="I37" s="88">
        <f>SUMIF('DA GHGI_ETS data'!$B$8:$B$193,$C37,'DA GHGI_ETS data'!$Q$8:$Q$194)</f>
        <v>33.18434096069869</v>
      </c>
      <c r="K37" s="98">
        <f t="shared" si="1"/>
        <v>1</v>
      </c>
      <c r="L37" s="98">
        <f t="shared" si="2"/>
        <v>1</v>
      </c>
    </row>
    <row r="38" spans="2:12" ht="10.5">
      <c r="B38" t="s">
        <v>6</v>
      </c>
      <c r="C38" t="s">
        <v>128</v>
      </c>
      <c r="D38" s="9" t="s">
        <v>325</v>
      </c>
      <c r="E38" s="88">
        <f>SUMIF('DA GHGI_ETS data'!$B$8:$B$193,$C38,'DA GHGI_ETS data'!$E$8:$E$194)</f>
        <v>51.397941</v>
      </c>
      <c r="F38" s="88">
        <f>SUMIF('DA GHGI_ETS data'!$B$8:$B$193,$C38,'DA GHGI_ETS data'!$K$8:$K$194)</f>
        <v>0</v>
      </c>
      <c r="G38" s="88">
        <f>SUMIF('DA GHGI_ETS data'!$B$8:$B$193,$C38,'DA GHGI_ETS data'!$W$8:$W$194)</f>
        <v>0</v>
      </c>
      <c r="H38" s="89">
        <f t="shared" si="0"/>
        <v>51.397941</v>
      </c>
      <c r="I38" s="88">
        <f>SUMIF('DA GHGI_ETS data'!$B$8:$B$193,$C38,'DA GHGI_ETS data'!$Q$8:$Q$194)</f>
        <v>0</v>
      </c>
      <c r="K38" s="98"/>
      <c r="L38" s="98">
        <f t="shared" si="2"/>
        <v>1</v>
      </c>
    </row>
    <row r="39" spans="2:12" ht="10.5">
      <c r="B39" t="s">
        <v>270</v>
      </c>
      <c r="C39" s="11" t="s">
        <v>309</v>
      </c>
      <c r="D39" s="9" t="s">
        <v>326</v>
      </c>
      <c r="E39" s="88">
        <f>SUMIF('DA GHGI_ETS data'!$B$8:$B$193,$C39,'DA GHGI_ETS data'!$E$8:$E$194)</f>
        <v>1290.2985555192365</v>
      </c>
      <c r="F39" s="88">
        <f>SUMIF('DA GHGI_ETS data'!$B$8:$B$193,$C39,'DA GHGI_ETS data'!$K$8:$K$194)</f>
        <v>1290.2985555192365</v>
      </c>
      <c r="G39" s="88">
        <f>SUMIF('DA GHGI_ETS data'!$B$8:$B$193,$C39,'DA GHGI_ETS data'!$W$8:$W$194)</f>
        <v>0</v>
      </c>
      <c r="H39" s="89">
        <f t="shared" si="0"/>
        <v>1290.2985555192365</v>
      </c>
      <c r="I39" s="88">
        <f>SUMIF('DA GHGI_ETS data'!$B$8:$B$193,$C39,'DA GHGI_ETS data'!$Q$8:$Q$194)</f>
        <v>1290.2985555192365</v>
      </c>
      <c r="K39" s="98">
        <f t="shared" si="1"/>
        <v>1</v>
      </c>
      <c r="L39" s="98">
        <f t="shared" si="2"/>
        <v>1</v>
      </c>
    </row>
    <row r="40" spans="2:12" ht="10.5">
      <c r="B40" t="s">
        <v>3</v>
      </c>
      <c r="C40" s="11" t="s">
        <v>310</v>
      </c>
      <c r="D40" s="9" t="s">
        <v>327</v>
      </c>
      <c r="E40" s="88">
        <f>SUMIF('DA GHGI_ETS data'!$B$8:$B$193,$C40,'DA GHGI_ETS data'!$E$8:$E$194)</f>
        <v>251.03762255681275</v>
      </c>
      <c r="F40" s="88">
        <f>SUMIF('DA GHGI_ETS data'!$B$8:$B$193,$C40,'DA GHGI_ETS data'!$K$8:$K$194)</f>
        <v>251.03762255681275</v>
      </c>
      <c r="G40" s="88">
        <f>SUMIF('DA GHGI_ETS data'!$B$8:$B$193,$C40,'DA GHGI_ETS data'!$W$8:$W$194)</f>
        <v>0</v>
      </c>
      <c r="H40" s="89">
        <f t="shared" si="0"/>
        <v>251.03762255681275</v>
      </c>
      <c r="I40" s="88">
        <f>SUMIF('DA GHGI_ETS data'!$B$8:$B$193,$C40,'DA GHGI_ETS data'!$Q$8:$Q$194)</f>
        <v>251.03762255681275</v>
      </c>
      <c r="K40" s="98">
        <f t="shared" si="1"/>
        <v>1</v>
      </c>
      <c r="L40" s="98">
        <f t="shared" si="2"/>
        <v>1</v>
      </c>
    </row>
    <row r="41" spans="2:12" ht="10.5">
      <c r="B41" t="s">
        <v>6</v>
      </c>
      <c r="C41" t="s">
        <v>117</v>
      </c>
      <c r="D41" s="9" t="s">
        <v>328</v>
      </c>
      <c r="E41" s="88">
        <f>SUMIF('DA GHGI_ETS data'!$B$8:$B$193,$C41,'DA GHGI_ETS data'!$E$8:$E$194)</f>
        <v>354.6711075746334</v>
      </c>
      <c r="F41" s="88">
        <f>SUMIF('DA GHGI_ETS data'!$B$8:$B$193,$C41,'DA GHGI_ETS data'!$K$8:$K$194)</f>
        <v>291.4030498929301</v>
      </c>
      <c r="G41" s="88">
        <f>SUMIF('DA GHGI_ETS data'!$B$8:$B$193,$C41,'DA GHGI_ETS data'!$W$8:$W$194)</f>
        <v>0</v>
      </c>
      <c r="H41" s="89">
        <f t="shared" si="0"/>
        <v>354.6711075746334</v>
      </c>
      <c r="I41" s="88">
        <f>SUMIF('DA GHGI_ETS data'!$B$8:$B$193,$C41,'DA GHGI_ETS data'!$Q$8:$Q$194)</f>
        <v>291.4030498929301</v>
      </c>
      <c r="K41" s="98">
        <f t="shared" si="1"/>
        <v>1</v>
      </c>
      <c r="L41" s="98">
        <f t="shared" si="2"/>
        <v>1</v>
      </c>
    </row>
    <row r="42" spans="2:12" ht="10.5">
      <c r="B42" t="s">
        <v>6</v>
      </c>
      <c r="C42" t="s">
        <v>171</v>
      </c>
      <c r="D42" s="9" t="s">
        <v>172</v>
      </c>
      <c r="E42" s="88">
        <f>SUMIF('DA GHGI_ETS data'!$B$8:$B$193,$C42,'DA GHGI_ETS data'!$E$8:$E$194)</f>
        <v>106.53749850000001</v>
      </c>
      <c r="F42" s="88">
        <f>SUMIF('DA GHGI_ETS data'!$B$8:$B$193,$C42,'DA GHGI_ETS data'!$K$8:$K$194)</f>
        <v>0</v>
      </c>
      <c r="G42" s="88">
        <f>SUMIF('DA GHGI_ETS data'!$B$8:$B$193,$C42,'DA GHGI_ETS data'!$W$8:$W$194)</f>
        <v>0</v>
      </c>
      <c r="H42" s="89">
        <f t="shared" si="0"/>
        <v>106.53749850000001</v>
      </c>
      <c r="I42" s="88">
        <f>SUMIF('DA GHGI_ETS data'!$B$8:$B$193,$C42,'DA GHGI_ETS data'!$Q$8:$Q$194)</f>
        <v>0</v>
      </c>
      <c r="K42" s="98"/>
      <c r="L42" s="98">
        <f t="shared" si="2"/>
        <v>1</v>
      </c>
    </row>
    <row r="43" spans="2:12" ht="10.5">
      <c r="B43" t="s">
        <v>6</v>
      </c>
      <c r="C43" s="9" t="s">
        <v>330</v>
      </c>
      <c r="D43" s="9" t="s">
        <v>343</v>
      </c>
      <c r="E43" s="88">
        <f>SUMIF('DA GHGI_ETS data'!$B$8:$B$193,$C43,'DA GHGI_ETS data'!$E$8:$E$194)</f>
        <v>137.52859148748294</v>
      </c>
      <c r="F43" s="88">
        <f>SUMIF('DA GHGI_ETS data'!$B$8:$B$193,$C43,'DA GHGI_ETS data'!$K$8:$K$194)</f>
        <v>0</v>
      </c>
      <c r="G43" s="88">
        <f>SUMIF('DA GHGI_ETS data'!$B$8:$B$193,$C43,'DA GHGI_ETS data'!$W$8:$W$194)</f>
        <v>0</v>
      </c>
      <c r="H43" s="89">
        <f t="shared" si="0"/>
        <v>137.52859148748294</v>
      </c>
      <c r="I43" s="88">
        <f>SUMIF('DA GHGI_ETS data'!$B$8:$B$193,$C43,'DA GHGI_ETS data'!$Q$8:$Q$194)</f>
        <v>0</v>
      </c>
      <c r="K43" s="98"/>
      <c r="L43" s="98">
        <f t="shared" si="2"/>
        <v>1</v>
      </c>
    </row>
    <row r="44" spans="2:12" ht="10.5">
      <c r="B44" t="s">
        <v>3</v>
      </c>
      <c r="C44" t="s">
        <v>331</v>
      </c>
      <c r="D44" s="9" t="s">
        <v>345</v>
      </c>
      <c r="E44" s="88">
        <f>SUMIF('DA GHGI_ETS data'!$B$8:$B$193,$C44,'DA GHGI_ETS data'!$E$8:$E$194)</f>
        <v>7360.577138363986</v>
      </c>
      <c r="F44" s="88">
        <f>SUMIF('DA GHGI_ETS data'!$B$8:$B$193,$C44,'DA GHGI_ETS data'!$K$8:$K$194)</f>
        <v>0</v>
      </c>
      <c r="G44" s="88">
        <f>SUMIF('DA GHGI_ETS data'!$B$8:$B$193,$C44,'DA GHGI_ETS data'!$W$8:$W$194)</f>
        <v>0</v>
      </c>
      <c r="H44" s="89">
        <f t="shared" si="0"/>
        <v>7360.577138363986</v>
      </c>
      <c r="I44" s="88">
        <f>SUMIF('DA GHGI_ETS data'!$B$8:$B$193,$C44,'DA GHGI_ETS data'!$Q$8:$Q$194)</f>
        <v>0</v>
      </c>
      <c r="K44" s="98"/>
      <c r="L44" s="98">
        <f t="shared" si="2"/>
        <v>1</v>
      </c>
    </row>
    <row r="45" spans="2:12" ht="10.5">
      <c r="B45" t="s">
        <v>270</v>
      </c>
      <c r="C45" t="s">
        <v>188</v>
      </c>
      <c r="D45" s="9" t="s">
        <v>344</v>
      </c>
      <c r="E45" s="88">
        <f>SUMIF('DA GHGI_ETS data'!$B$8:$B$193,$C45,'DA GHGI_ETS data'!$E$8:$E$194)</f>
        <v>2526.4461288084285</v>
      </c>
      <c r="F45" s="88">
        <f>SUMIF('DA GHGI_ETS data'!$B$8:$B$193,$C45,'DA GHGI_ETS data'!$K$8:$K$194)</f>
        <v>0</v>
      </c>
      <c r="G45" s="88">
        <f>SUMIF('DA GHGI_ETS data'!$B$8:$B$193,$C45,'DA GHGI_ETS data'!$W$8:$W$194)</f>
        <v>0</v>
      </c>
      <c r="H45" s="89">
        <f t="shared" si="0"/>
        <v>2526.4461288084285</v>
      </c>
      <c r="I45" s="88">
        <f>SUMIF('DA GHGI_ETS data'!$B$8:$B$193,$C45,'DA GHGI_ETS data'!$Q$8:$Q$194)</f>
        <v>0</v>
      </c>
      <c r="K45" s="98"/>
      <c r="L45" s="98">
        <f t="shared" si="2"/>
        <v>1</v>
      </c>
    </row>
    <row r="46" spans="2:12" ht="10.5">
      <c r="B46" t="s">
        <v>6</v>
      </c>
      <c r="C46" t="s">
        <v>200</v>
      </c>
      <c r="D46" s="9" t="s">
        <v>342</v>
      </c>
      <c r="E46" s="88">
        <f>SUMIF('DA GHGI_ETS data'!$B$8:$B$193,$C46,'DA GHGI_ETS data'!$E$8:$E$194)</f>
        <v>0</v>
      </c>
      <c r="F46" s="88">
        <f>SUMIF('DA GHGI_ETS data'!$B$8:$B$193,$C46,'DA GHGI_ETS data'!$K$8:$K$194)</f>
        <v>0</v>
      </c>
      <c r="G46" s="88">
        <f>SUMIF('DA GHGI_ETS data'!$B$8:$B$193,$C46,'DA GHGI_ETS data'!$W$8:$W$194)</f>
        <v>0</v>
      </c>
      <c r="H46" s="89">
        <f t="shared" si="0"/>
        <v>0</v>
      </c>
      <c r="I46" s="88">
        <f>SUMIF('DA GHGI_ETS data'!$B$8:$B$193,$C46,'DA GHGI_ETS data'!$Q$8:$Q$194)</f>
        <v>0</v>
      </c>
      <c r="K46" s="98"/>
      <c r="L46" s="98"/>
    </row>
    <row r="47" spans="2:12" ht="10.5">
      <c r="B47" t="s">
        <v>277</v>
      </c>
      <c r="C47" t="s">
        <v>332</v>
      </c>
      <c r="D47" s="9" t="s">
        <v>341</v>
      </c>
      <c r="E47" s="88">
        <f>SUMIF('DA GHGI_ETS data'!$B$8:$B$193,$C47,'DA GHGI_ETS data'!$E$8:$E$194)</f>
        <v>8341.868726821469</v>
      </c>
      <c r="F47" s="88">
        <f>SUMIF('DA GHGI_ETS data'!$B$8:$B$193,$C47,'DA GHGI_ETS data'!$K$8:$K$194)</f>
        <v>0</v>
      </c>
      <c r="G47" s="88">
        <f>SUMIF('DA GHGI_ETS data'!$B$8:$B$193,$C47,'DA GHGI_ETS data'!$W$8:$W$194)</f>
        <v>0</v>
      </c>
      <c r="H47" s="89">
        <f t="shared" si="0"/>
        <v>8341.868726821469</v>
      </c>
      <c r="I47" s="88">
        <f>SUMIF('DA GHGI_ETS data'!$B$8:$B$193,$C47,'DA GHGI_ETS data'!$Q$8:$Q$194)</f>
        <v>0</v>
      </c>
      <c r="K47" s="98"/>
      <c r="L47" s="98">
        <f t="shared" si="2"/>
        <v>1</v>
      </c>
    </row>
    <row r="48" spans="2:12" ht="10.5">
      <c r="B48" t="s">
        <v>277</v>
      </c>
      <c r="C48" t="s">
        <v>333</v>
      </c>
      <c r="D48" s="9" t="s">
        <v>340</v>
      </c>
      <c r="E48" s="88">
        <f>SUMIF('DA GHGI_ETS data'!$B$8:$B$193,$C48,'DA GHGI_ETS data'!$E$8:$E$194)</f>
        <v>3189.097863161203</v>
      </c>
      <c r="F48" s="88">
        <f>SUMIF('DA GHGI_ETS data'!$B$8:$B$193,$C48,'DA GHGI_ETS data'!$K$8:$K$194)</f>
        <v>0</v>
      </c>
      <c r="G48" s="88">
        <f>SUMIF('DA GHGI_ETS data'!$B$8:$B$193,$C48,'DA GHGI_ETS data'!$W$8:$W$194)</f>
        <v>0</v>
      </c>
      <c r="H48" s="89">
        <f t="shared" si="0"/>
        <v>3189.097863161203</v>
      </c>
      <c r="I48" s="88">
        <f>SUMIF('DA GHGI_ETS data'!$B$8:$B$193,$C48,'DA GHGI_ETS data'!$Q$8:$Q$194)</f>
        <v>0</v>
      </c>
      <c r="K48" s="98"/>
      <c r="L48" s="98">
        <f t="shared" si="2"/>
        <v>1</v>
      </c>
    </row>
    <row r="49" spans="2:12" ht="10.5">
      <c r="B49" t="s">
        <v>277</v>
      </c>
      <c r="C49" t="s">
        <v>237</v>
      </c>
      <c r="D49" s="9" t="s">
        <v>238</v>
      </c>
      <c r="E49" s="88">
        <f>SUMIF('DA GHGI_ETS data'!$B$8:$B$193,$C49,'DA GHGI_ETS data'!$E$8:$E$194)</f>
        <v>15957.63861350819</v>
      </c>
      <c r="F49" s="88">
        <f>SUMIF('DA GHGI_ETS data'!$B$8:$B$193,$C49,'DA GHGI_ETS data'!$K$8:$K$194)</f>
        <v>0</v>
      </c>
      <c r="G49" s="88">
        <f>SUMIF('DA GHGI_ETS data'!$B$8:$B$193,$C49,'DA GHGI_ETS data'!$W$8:$W$194)</f>
        <v>0</v>
      </c>
      <c r="H49" s="89">
        <f t="shared" si="0"/>
        <v>15957.63861350819</v>
      </c>
      <c r="I49" s="88">
        <f>SUMIF('DA GHGI_ETS data'!$B$8:$B$193,$C49,'DA GHGI_ETS data'!$Q$8:$Q$194)</f>
        <v>0</v>
      </c>
      <c r="K49" s="98"/>
      <c r="L49" s="98">
        <f t="shared" si="2"/>
        <v>1</v>
      </c>
    </row>
    <row r="50" spans="2:12" ht="10.5">
      <c r="B50" t="s">
        <v>277</v>
      </c>
      <c r="C50" t="s">
        <v>334</v>
      </c>
      <c r="D50" s="9" t="s">
        <v>339</v>
      </c>
      <c r="E50" s="88">
        <f>SUMIF('DA GHGI_ETS data'!$B$8:$B$193,$C50,'DA GHGI_ETS data'!$E$8:$E$194)</f>
        <v>0</v>
      </c>
      <c r="F50" s="88">
        <f>SUMIF('DA GHGI_ETS data'!$B$8:$B$193,$C50,'DA GHGI_ETS data'!$K$8:$K$194)</f>
        <v>0</v>
      </c>
      <c r="G50" s="88">
        <f>SUMIF('DA GHGI_ETS data'!$B$8:$B$193,$C50,'DA GHGI_ETS data'!$W$8:$W$194)</f>
        <v>0</v>
      </c>
      <c r="H50" s="89">
        <f t="shared" si="0"/>
        <v>0</v>
      </c>
      <c r="I50" s="88">
        <f>SUMIF('DA GHGI_ETS data'!$B$8:$B$193,$C50,'DA GHGI_ETS data'!$Q$8:$Q$194)</f>
        <v>0</v>
      </c>
      <c r="K50" s="98"/>
      <c r="L50" s="98"/>
    </row>
    <row r="51" spans="2:12" ht="10.5">
      <c r="B51" t="s">
        <v>269</v>
      </c>
      <c r="C51" s="94">
        <v>5</v>
      </c>
      <c r="D51" s="9" t="s">
        <v>338</v>
      </c>
      <c r="E51" s="88">
        <f>SUMIF('DA GHGI_ETS data'!$B$8:$B$193,$C51,'DA GHGI_ETS data'!$E$8:$E$194)</f>
        <v>2990.106239656158</v>
      </c>
      <c r="F51" s="88">
        <f>SUMIF('DA GHGI_ETS data'!$B$8:$B$193,$C51,'DA GHGI_ETS data'!$K$8:$K$194)</f>
        <v>2972.3199475671036</v>
      </c>
      <c r="G51" s="88">
        <f>SUMIF('DA GHGI_ETS data'!$B$8:$B$193,$C51,'DA GHGI_ETS data'!$W$8:$W$194)</f>
        <v>0</v>
      </c>
      <c r="H51" s="89">
        <f t="shared" si="0"/>
        <v>2990.106239656158</v>
      </c>
      <c r="I51" s="88">
        <f>SUMIF('DA GHGI_ETS data'!$B$8:$B$193,$C51,'DA GHGI_ETS data'!$Q$8:$Q$194)</f>
        <v>2972.3199475671036</v>
      </c>
      <c r="K51" s="98">
        <f t="shared" si="1"/>
        <v>1</v>
      </c>
      <c r="L51" s="98">
        <f t="shared" si="2"/>
        <v>1</v>
      </c>
    </row>
    <row r="52" spans="2:12" ht="10.5">
      <c r="B52" t="s">
        <v>271</v>
      </c>
      <c r="C52" t="s">
        <v>255</v>
      </c>
      <c r="D52" s="9" t="s">
        <v>337</v>
      </c>
      <c r="E52" s="88">
        <f>SUMIF('DA GHGI_ETS data'!$B$8:$B$193,$C52,'DA GHGI_ETS data'!$E$8:$E$194)</f>
        <v>15629.708421187948</v>
      </c>
      <c r="F52" s="88">
        <f>SUMIF('DA GHGI_ETS data'!$B$8:$B$193,$C52,'DA GHGI_ETS data'!$K$8:$K$194)</f>
        <v>0</v>
      </c>
      <c r="G52" s="88">
        <f>SUMIF('DA GHGI_ETS data'!$B$8:$B$193,$C52,'DA GHGI_ETS data'!$W$8:$W$194)</f>
        <v>0</v>
      </c>
      <c r="H52" s="89">
        <f t="shared" si="0"/>
        <v>15629.708421187948</v>
      </c>
      <c r="I52" s="88">
        <f>SUMIF('DA GHGI_ETS data'!$B$8:$B$193,$C52,'DA GHGI_ETS data'!$Q$8:$Q$194)</f>
        <v>0</v>
      </c>
      <c r="K52" s="98"/>
      <c r="L52" s="98">
        <f t="shared" si="2"/>
        <v>1</v>
      </c>
    </row>
    <row r="53" spans="2:12" ht="10.5">
      <c r="B53" t="s">
        <v>271</v>
      </c>
      <c r="C53" t="s">
        <v>257</v>
      </c>
      <c r="D53" s="9" t="s">
        <v>336</v>
      </c>
      <c r="E53" s="88">
        <f>SUMIF('DA GHGI_ETS data'!$B$8:$B$193,$C53,'DA GHGI_ETS data'!$E$8:$E$194)</f>
        <v>1713.0390965973363</v>
      </c>
      <c r="F53" s="88">
        <f>SUMIF('DA GHGI_ETS data'!$B$8:$B$193,$C53,'DA GHGI_ETS data'!$K$8:$K$194)</f>
        <v>0</v>
      </c>
      <c r="G53" s="88">
        <f>SUMIF('DA GHGI_ETS data'!$B$8:$B$193,$C53,'DA GHGI_ETS data'!$W$8:$W$194)</f>
        <v>0</v>
      </c>
      <c r="H53" s="89">
        <f t="shared" si="0"/>
        <v>1713.0390965973363</v>
      </c>
      <c r="I53" s="88">
        <f>SUMIF('DA GHGI_ETS data'!$B$8:$B$193,$C53,'DA GHGI_ETS data'!$Q$8:$Q$194)</f>
        <v>0</v>
      </c>
      <c r="K53" s="98"/>
      <c r="L53" s="98">
        <f t="shared" si="2"/>
        <v>1</v>
      </c>
    </row>
    <row r="54" spans="2:12" ht="10.5">
      <c r="B54" t="s">
        <v>271</v>
      </c>
      <c r="C54" t="s">
        <v>259</v>
      </c>
      <c r="D54" s="9" t="s">
        <v>335</v>
      </c>
      <c r="E54" s="88">
        <f>SUMIF('DA GHGI_ETS data'!$B$8:$B$193,$C54,'DA GHGI_ETS data'!$E$8:$E$194)</f>
        <v>406.9844374412386</v>
      </c>
      <c r="F54" s="88">
        <f>SUMIF('DA GHGI_ETS data'!$B$8:$B$193,$C54,'DA GHGI_ETS data'!$K$8:$K$194)</f>
        <v>364.2465494081588</v>
      </c>
      <c r="G54" s="88">
        <f>SUMIF('DA GHGI_ETS data'!$B$8:$B$193,$C54,'DA GHGI_ETS data'!$W$8:$W$194)</f>
        <v>0</v>
      </c>
      <c r="H54" s="89">
        <f t="shared" si="0"/>
        <v>406.9844374412386</v>
      </c>
      <c r="I54" s="88">
        <f>SUMIF('DA GHGI_ETS data'!$B$8:$B$193,$C54,'DA GHGI_ETS data'!$Q$8:$Q$194)</f>
        <v>364.2465494081588</v>
      </c>
      <c r="K54" s="98">
        <f t="shared" si="1"/>
        <v>1</v>
      </c>
      <c r="L54" s="98">
        <f t="shared" si="2"/>
        <v>1</v>
      </c>
    </row>
    <row r="55" spans="2:12" ht="10.5">
      <c r="B55" s="12" t="s">
        <v>346</v>
      </c>
      <c r="E55" s="95">
        <f>SUM(E8:E54)</f>
        <v>484504.73041462316</v>
      </c>
      <c r="F55" s="95">
        <f>SUM(F8:F54)</f>
        <v>416324.58973859914</v>
      </c>
      <c r="G55" s="95">
        <f>SUM(G8:G54)</f>
        <v>193505.17018283953</v>
      </c>
      <c r="H55" s="95">
        <f>SUM(H8:H54)</f>
        <v>293449.5313925437</v>
      </c>
      <c r="I55" s="95">
        <f>SUM(I8:I54)</f>
        <v>225269.39071651964</v>
      </c>
      <c r="K55" s="98">
        <f t="shared" si="1"/>
        <v>0.5410907649196538</v>
      </c>
      <c r="L55" s="98">
        <f t="shared" si="2"/>
        <v>0.6056690739457162</v>
      </c>
    </row>
    <row r="56" spans="2:9" ht="10.5">
      <c r="B56" s="11" t="s">
        <v>347</v>
      </c>
      <c r="E56" s="96">
        <f>E55-'DA GHGI_ETS data'!E194</f>
        <v>0</v>
      </c>
      <c r="F56" s="96">
        <f>F55-'DA GHGI_ETS data'!K194</f>
        <v>0</v>
      </c>
      <c r="G56" s="96">
        <f>G55-'DA GHGI_ETS data'!W194</f>
        <v>0</v>
      </c>
      <c r="H56" s="96"/>
      <c r="I56" s="96">
        <f>I55-'DA GHGI_ETS data'!Q194</f>
        <v>0</v>
      </c>
    </row>
    <row r="57" ht="10.5">
      <c r="H57" s="9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57"/>
  <sheetViews>
    <sheetView zoomScale="80" zoomScaleNormal="80" zoomScalePageLayoutView="0" workbookViewId="0" topLeftCell="A1">
      <selection activeCell="D71" sqref="D71"/>
    </sheetView>
  </sheetViews>
  <sheetFormatPr defaultColWidth="9.140625" defaultRowHeight="10.5"/>
  <cols>
    <col min="1" max="1" width="2.8515625" style="0" customWidth="1"/>
    <col min="2" max="2" width="18.00390625" style="0" customWidth="1"/>
    <col min="3" max="3" width="15.7109375" style="0" customWidth="1"/>
    <col min="4" max="4" width="46.00390625" style="0" customWidth="1"/>
    <col min="5" max="6" width="11.57421875" style="8" bestFit="1" customWidth="1"/>
    <col min="7" max="7" width="17.8515625" style="8" bestFit="1" customWidth="1"/>
    <col min="8" max="8" width="17.57421875" style="8" customWidth="1"/>
    <col min="9" max="9" width="17.7109375" style="8" bestFit="1" customWidth="1"/>
    <col min="10" max="10" width="3.7109375" style="0" customWidth="1"/>
    <col min="11" max="11" width="18.421875" style="0" bestFit="1" customWidth="1"/>
    <col min="12" max="12" width="19.57421875" style="0" bestFit="1" customWidth="1"/>
  </cols>
  <sheetData>
    <row r="2" ht="10.5">
      <c r="B2" s="12" t="s">
        <v>351</v>
      </c>
    </row>
    <row r="3" ht="12">
      <c r="B3" s="9" t="s">
        <v>297</v>
      </c>
    </row>
    <row r="4" ht="10.5">
      <c r="B4" s="153" t="s">
        <v>397</v>
      </c>
    </row>
    <row r="6" spans="2:12" ht="10.5">
      <c r="B6" s="12" t="s">
        <v>302</v>
      </c>
      <c r="C6" s="12" t="s">
        <v>119</v>
      </c>
      <c r="D6" s="12" t="s">
        <v>303</v>
      </c>
      <c r="E6" s="14" t="s">
        <v>272</v>
      </c>
      <c r="F6" s="14" t="s">
        <v>272</v>
      </c>
      <c r="G6" s="14" t="s">
        <v>299</v>
      </c>
      <c r="H6" s="14" t="s">
        <v>300</v>
      </c>
      <c r="I6" s="14" t="s">
        <v>300</v>
      </c>
      <c r="K6" s="14" t="s">
        <v>348</v>
      </c>
      <c r="L6" s="14" t="s">
        <v>349</v>
      </c>
    </row>
    <row r="7" spans="3:9" ht="10.5">
      <c r="C7" s="86"/>
      <c r="D7" s="86"/>
      <c r="E7" s="87" t="s">
        <v>278</v>
      </c>
      <c r="F7" s="87" t="s">
        <v>298</v>
      </c>
      <c r="G7" s="87" t="s">
        <v>298</v>
      </c>
      <c r="H7" s="87" t="s">
        <v>278</v>
      </c>
      <c r="I7" s="87" t="s">
        <v>298</v>
      </c>
    </row>
    <row r="8" spans="2:12" ht="10.5">
      <c r="B8" t="s">
        <v>118</v>
      </c>
      <c r="C8" t="s">
        <v>129</v>
      </c>
      <c r="D8" t="s">
        <v>10</v>
      </c>
      <c r="E8" s="88">
        <f>SUMIF('DA GHGI_ETS data'!$B$8:$B$193,$C8,'DA GHGI_ETS data'!$F$8:$F$194)</f>
        <v>14383.820087273025</v>
      </c>
      <c r="F8" s="88">
        <f>SUMIF('DA GHGI_ETS data'!$B$8:$B$193,$C8,'DA GHGI_ETS data'!$L$8:$L$194)</f>
        <v>14283.228938718323</v>
      </c>
      <c r="G8" s="88">
        <f>SUMIF('DA GHGI_ETS data'!$B$8:$B$193,$C8,'DA GHGI_ETS data'!$X$8:$X$194)</f>
        <v>14198.668077556025</v>
      </c>
      <c r="H8" s="89">
        <f>E8-F8+I8</f>
        <v>185.1520097169996</v>
      </c>
      <c r="I8" s="88">
        <f>SUMIF('DA GHGI_ETS data'!$B$8:$B$193,$C8,'DA GHGI_ETS data'!$R$8:$R$194)</f>
        <v>84.56086116229744</v>
      </c>
      <c r="K8" s="98">
        <f>I8/F8</f>
        <v>0.005920290259653665</v>
      </c>
      <c r="L8" s="98">
        <f>H8/E8</f>
        <v>0.012872241768431483</v>
      </c>
    </row>
    <row r="9" spans="2:12" ht="10.5">
      <c r="B9" t="s">
        <v>118</v>
      </c>
      <c r="C9" t="s">
        <v>130</v>
      </c>
      <c r="D9" t="s">
        <v>11</v>
      </c>
      <c r="E9" s="88">
        <f>SUMIF('DA GHGI_ETS data'!$B$8:$B$193,$C9,'DA GHGI_ETS data'!$F$8:$F$194)</f>
        <v>2110.522799590014</v>
      </c>
      <c r="F9" s="88">
        <f>SUMIF('DA GHGI_ETS data'!$B$8:$B$193,$C9,'DA GHGI_ETS data'!$L$8:$L$194)</f>
        <v>2092.4863348700865</v>
      </c>
      <c r="G9" s="88">
        <f>SUMIF('DA GHGI_ETS data'!$B$8:$B$193,$C9,'DA GHGI_ETS data'!$X$8:$X$194)</f>
        <v>2374.0164657837063</v>
      </c>
      <c r="H9" s="89">
        <f aca="true" t="shared" si="0" ref="H9:H54">E9-F9+I9</f>
        <v>18.036464719927608</v>
      </c>
      <c r="I9" s="88">
        <f>SUMIF('DA GHGI_ETS data'!$B$8:$B$193,$C9,'DA GHGI_ETS data'!$R$8:$R$194)</f>
        <v>0</v>
      </c>
      <c r="K9" s="98">
        <f aca="true" t="shared" si="1" ref="K9:K55">I9/F9</f>
        <v>0</v>
      </c>
      <c r="L9" s="98">
        <f aca="true" t="shared" si="2" ref="L9:L55">H9/E9</f>
        <v>0.008545970090174498</v>
      </c>
    </row>
    <row r="10" spans="2:12" ht="10.5">
      <c r="B10" t="s">
        <v>118</v>
      </c>
      <c r="C10" s="11" t="s">
        <v>122</v>
      </c>
      <c r="D10" s="9" t="s">
        <v>396</v>
      </c>
      <c r="E10" s="88">
        <f>SUMIF('DA GHGI_ETS data'!$B$8:$B$193,$C10,'DA GHGI_ETS data'!$F$8:$F$194)</f>
        <v>0</v>
      </c>
      <c r="F10" s="88">
        <f>SUMIF('DA GHGI_ETS data'!$B$8:$B$193,$C10,'DA GHGI_ETS data'!$L$8:$L$194)</f>
        <v>0</v>
      </c>
      <c r="G10" s="88">
        <f>SUMIF('DA GHGI_ETS data'!$B$8:$B$193,$C10,'DA GHGI_ETS data'!$X$8:$X$194)</f>
        <v>0</v>
      </c>
      <c r="H10" s="89">
        <f t="shared" si="0"/>
        <v>0</v>
      </c>
      <c r="I10" s="88">
        <f>SUMIF('DA GHGI_ETS data'!$B$8:$B$193,$C10,'DA GHGI_ETS data'!$R$8:$R$194)</f>
        <v>0</v>
      </c>
      <c r="K10" s="98"/>
      <c r="L10" s="98"/>
    </row>
    <row r="11" spans="2:12" ht="10.5">
      <c r="B11" t="s">
        <v>118</v>
      </c>
      <c r="C11" s="11" t="s">
        <v>7</v>
      </c>
      <c r="D11" t="s">
        <v>14</v>
      </c>
      <c r="E11" s="88">
        <f>SUMIF('DA GHGI_ETS data'!$B$8:$B$193,$C11,'DA GHGI_ETS data'!$F$8:$F$194)</f>
        <v>281.535977999679</v>
      </c>
      <c r="F11" s="88">
        <f>SUMIF('DA GHGI_ETS data'!$B$8:$B$193,$C11,'DA GHGI_ETS data'!$L$8:$L$194)</f>
        <v>281.2505570221377</v>
      </c>
      <c r="G11" s="88">
        <f>SUMIF('DA GHGI_ETS data'!$B$8:$B$193,$C11,'DA GHGI_ETS data'!$X$8:$X$194)</f>
        <v>510.6114729608882</v>
      </c>
      <c r="H11" s="89">
        <f t="shared" si="0"/>
        <v>0.285420977541321</v>
      </c>
      <c r="I11" s="88">
        <f>SUMIF('DA GHGI_ETS data'!$B$8:$B$193,$C11,'DA GHGI_ETS data'!$R$8:$R$194)</f>
        <v>0</v>
      </c>
      <c r="K11" s="98">
        <f t="shared" si="1"/>
        <v>0</v>
      </c>
      <c r="L11" s="98">
        <f t="shared" si="2"/>
        <v>0.0010137993004277642</v>
      </c>
    </row>
    <row r="12" spans="2:12" ht="10.5">
      <c r="B12" t="s">
        <v>118</v>
      </c>
      <c r="C12" s="11" t="s">
        <v>2</v>
      </c>
      <c r="D12" s="9" t="s">
        <v>392</v>
      </c>
      <c r="E12" s="88">
        <f>SUMIF('DA GHGI_ETS data'!$B$8:$B$193,$C12,'DA GHGI_ETS data'!$F$8:$F$194)</f>
        <v>1990.335889277583</v>
      </c>
      <c r="F12" s="88">
        <f>SUMIF('DA GHGI_ETS data'!$B$8:$B$193,$C12,'DA GHGI_ETS data'!$L$8:$L$194)</f>
        <v>1923.5536055471237</v>
      </c>
      <c r="G12" s="88">
        <f>SUMIF('DA GHGI_ETS data'!$B$8:$B$193,$C12,'DA GHGI_ETS data'!$X$8:$X$194)</f>
        <v>1973.3364392923415</v>
      </c>
      <c r="H12" s="89">
        <f t="shared" si="0"/>
        <v>66.78228373045931</v>
      </c>
      <c r="I12" s="88">
        <f>SUMIF('DA GHGI_ETS data'!$B$8:$B$193,$C12,'DA GHGI_ETS data'!$R$8:$R$194)</f>
        <v>0</v>
      </c>
      <c r="K12" s="98">
        <f t="shared" si="1"/>
        <v>0</v>
      </c>
      <c r="L12" s="98">
        <f t="shared" si="2"/>
        <v>0.03355327313858505</v>
      </c>
    </row>
    <row r="13" spans="2:12" ht="10.5">
      <c r="B13" t="s">
        <v>3</v>
      </c>
      <c r="C13" t="s">
        <v>123</v>
      </c>
      <c r="D13" s="9" t="s">
        <v>393</v>
      </c>
      <c r="E13" s="88">
        <f>SUMIF('DA GHGI_ETS data'!$B$8:$B$193,$C13,'DA GHGI_ETS data'!$F$8:$F$194)</f>
        <v>73.0523089008775</v>
      </c>
      <c r="F13" s="88">
        <f>SUMIF('DA GHGI_ETS data'!$B$8:$B$193,$C13,'DA GHGI_ETS data'!$L$8:$L$194)</f>
        <v>72.82558685292427</v>
      </c>
      <c r="G13" s="88">
        <f>SUMIF('DA GHGI_ETS data'!$B$8:$B$193,$C13,'DA GHGI_ETS data'!$X$8:$X$194)</f>
        <v>0</v>
      </c>
      <c r="H13" s="89">
        <f t="shared" si="0"/>
        <v>73.0523089008775</v>
      </c>
      <c r="I13" s="88">
        <f>SUMIF('DA GHGI_ETS data'!$B$8:$B$193,$C13,'DA GHGI_ETS data'!$R$8:$R$194)</f>
        <v>72.82558685292427</v>
      </c>
      <c r="K13" s="98">
        <f t="shared" si="1"/>
        <v>1</v>
      </c>
      <c r="L13" s="98">
        <f t="shared" si="2"/>
        <v>1</v>
      </c>
    </row>
    <row r="14" spans="2:12" ht="10.5">
      <c r="B14" t="s">
        <v>3</v>
      </c>
      <c r="C14" t="s">
        <v>126</v>
      </c>
      <c r="D14" s="9" t="s">
        <v>304</v>
      </c>
      <c r="E14" s="88">
        <f>SUMIF('DA GHGI_ETS data'!$B$8:$B$193,$C14,'DA GHGI_ETS data'!$F$8:$F$194)</f>
        <v>5247.049564353544</v>
      </c>
      <c r="F14" s="88">
        <f>SUMIF('DA GHGI_ETS data'!$B$8:$B$193,$C14,'DA GHGI_ETS data'!$L$8:$L$194)</f>
        <v>5152.469862163662</v>
      </c>
      <c r="G14" s="88">
        <f>SUMIF('DA GHGI_ETS data'!$B$8:$B$193,$C14,'DA GHGI_ETS data'!$X$8:$X$194)</f>
        <v>3874.086489404197</v>
      </c>
      <c r="H14" s="89">
        <f t="shared" si="0"/>
        <v>1372.9630749493472</v>
      </c>
      <c r="I14" s="88">
        <f>SUMIF('DA GHGI_ETS data'!$B$8:$B$193,$C14,'DA GHGI_ETS data'!$R$8:$R$194)</f>
        <v>1278.3833727594647</v>
      </c>
      <c r="K14" s="98">
        <f t="shared" si="1"/>
        <v>0.24811079093292102</v>
      </c>
      <c r="L14" s="98">
        <f t="shared" si="2"/>
        <v>0.2616638280447616</v>
      </c>
    </row>
    <row r="15" spans="2:12" ht="10.5">
      <c r="B15" t="s">
        <v>3</v>
      </c>
      <c r="C15" s="11" t="s">
        <v>1</v>
      </c>
      <c r="D15" s="9" t="s">
        <v>394</v>
      </c>
      <c r="E15" s="88">
        <f>SUMIF('DA GHGI_ETS data'!$B$8:$B$193,$C15,'DA GHGI_ETS data'!$F$8:$F$194)</f>
        <v>636.354345391087</v>
      </c>
      <c r="F15" s="88">
        <f>SUMIF('DA GHGI_ETS data'!$B$8:$B$193,$C15,'DA GHGI_ETS data'!$L$8:$L$194)</f>
        <v>632.9330477074031</v>
      </c>
      <c r="G15" s="88">
        <f>SUMIF('DA GHGI_ETS data'!$B$8:$B$193,$C15,'DA GHGI_ETS data'!$X$8:$X$194)</f>
        <v>630.2414053435791</v>
      </c>
      <c r="H15" s="89">
        <f t="shared" si="0"/>
        <v>3.4212976836838607</v>
      </c>
      <c r="I15" s="88">
        <f>SUMIF('DA GHGI_ETS data'!$B$8:$B$193,$C15,'DA GHGI_ETS data'!$R$8:$R$194)</f>
        <v>0</v>
      </c>
      <c r="K15" s="98">
        <f t="shared" si="1"/>
        <v>0</v>
      </c>
      <c r="L15" s="98">
        <f t="shared" si="2"/>
        <v>0.005376403427529389</v>
      </c>
    </row>
    <row r="16" spans="2:12" ht="10.5">
      <c r="B16" t="s">
        <v>3</v>
      </c>
      <c r="C16" s="11" t="s">
        <v>0</v>
      </c>
      <c r="D16" s="9" t="s">
        <v>395</v>
      </c>
      <c r="E16" s="88">
        <f>SUMIF('DA GHGI_ETS data'!$B$8:$B$193,$C16,'DA GHGI_ETS data'!$F$8:$F$194)</f>
        <v>0</v>
      </c>
      <c r="F16" s="88">
        <f>SUMIF('DA GHGI_ETS data'!$B$8:$B$193,$C16,'DA GHGI_ETS data'!$L$8:$L$194)</f>
        <v>0</v>
      </c>
      <c r="G16" s="88">
        <f>SUMIF('DA GHGI_ETS data'!$B$8:$B$193,$C16,'DA GHGI_ETS data'!$X$8:$X$194)</f>
        <v>0</v>
      </c>
      <c r="H16" s="89">
        <f t="shared" si="0"/>
        <v>0</v>
      </c>
      <c r="I16" s="88">
        <f>SUMIF('DA GHGI_ETS data'!$B$8:$B$193,$C16,'DA GHGI_ETS data'!$R$8:$R$194)</f>
        <v>0</v>
      </c>
      <c r="K16" s="98"/>
      <c r="L16" s="98"/>
    </row>
    <row r="17" spans="2:12" ht="10.5">
      <c r="B17" t="s">
        <v>5</v>
      </c>
      <c r="C17" t="s">
        <v>86</v>
      </c>
      <c r="D17" s="9" t="s">
        <v>305</v>
      </c>
      <c r="E17" s="88">
        <f>SUMIF('DA GHGI_ETS data'!$B$8:$B$193,$C17,'DA GHGI_ETS data'!$F$8:$F$194)</f>
        <v>609.6223405554783</v>
      </c>
      <c r="F17" s="88">
        <f>SUMIF('DA GHGI_ETS data'!$B$8:$B$193,$C17,'DA GHGI_ETS data'!$L$8:$L$194)</f>
        <v>603.3807627048709</v>
      </c>
      <c r="G17" s="88">
        <f>SUMIF('DA GHGI_ETS data'!$B$8:$B$193,$C17,'DA GHGI_ETS data'!$X$8:$X$194)</f>
        <v>0</v>
      </c>
      <c r="H17" s="89">
        <f t="shared" si="0"/>
        <v>609.6223405554783</v>
      </c>
      <c r="I17" s="88">
        <f>SUMIF('DA GHGI_ETS data'!$B$8:$B$193,$C17,'DA GHGI_ETS data'!$R$8:$R$194)</f>
        <v>603.3807627048709</v>
      </c>
      <c r="K17" s="98">
        <f t="shared" si="1"/>
        <v>1</v>
      </c>
      <c r="L17" s="98">
        <f t="shared" si="2"/>
        <v>1</v>
      </c>
    </row>
    <row r="18" spans="2:12" ht="10.5">
      <c r="B18" t="s">
        <v>5</v>
      </c>
      <c r="C18" t="s">
        <v>87</v>
      </c>
      <c r="D18" s="9" t="s">
        <v>306</v>
      </c>
      <c r="E18" s="88">
        <f>SUMIF('DA GHGI_ETS data'!$B$8:$B$193,$C18,'DA GHGI_ETS data'!$F$8:$F$194)</f>
        <v>9989.219043632525</v>
      </c>
      <c r="F18" s="88">
        <f>SUMIF('DA GHGI_ETS data'!$B$8:$B$193,$C18,'DA GHGI_ETS data'!$L$8:$L$194)</f>
        <v>9890.89483089164</v>
      </c>
      <c r="G18" s="88">
        <f>SUMIF('DA GHGI_ETS data'!$B$8:$B$193,$C18,'DA GHGI_ETS data'!$X$8:$X$194)</f>
        <v>0</v>
      </c>
      <c r="H18" s="89">
        <f t="shared" si="0"/>
        <v>9989.219043632525</v>
      </c>
      <c r="I18" s="88">
        <f>SUMIF('DA GHGI_ETS data'!$B$8:$B$193,$C18,'DA GHGI_ETS data'!$R$8:$R$194)</f>
        <v>9890.89483089164</v>
      </c>
      <c r="K18" s="98">
        <f t="shared" si="1"/>
        <v>1</v>
      </c>
      <c r="L18" s="98">
        <f t="shared" si="2"/>
        <v>1</v>
      </c>
    </row>
    <row r="19" spans="2:12" ht="10.5">
      <c r="B19" t="s">
        <v>5</v>
      </c>
      <c r="C19" t="s">
        <v>90</v>
      </c>
      <c r="D19" s="9" t="s">
        <v>8</v>
      </c>
      <c r="E19" s="88">
        <f>SUMIF('DA GHGI_ETS data'!$B$8:$B$193,$C19,'DA GHGI_ETS data'!$F$8:$F$194)</f>
        <v>232.449015202223</v>
      </c>
      <c r="F19" s="88">
        <f>SUMIF('DA GHGI_ETS data'!$B$8:$B$193,$C19,'DA GHGI_ETS data'!$L$8:$L$194)</f>
        <v>207.87115758201804</v>
      </c>
      <c r="G19" s="88">
        <f>SUMIF('DA GHGI_ETS data'!$B$8:$B$193,$C19,'DA GHGI_ETS data'!$X$8:$X$194)</f>
        <v>0</v>
      </c>
      <c r="H19" s="89">
        <f t="shared" si="0"/>
        <v>232.449015202223</v>
      </c>
      <c r="I19" s="88">
        <f>SUMIF('DA GHGI_ETS data'!$B$8:$B$193,$C19,'DA GHGI_ETS data'!$R$8:$R$194)</f>
        <v>207.87115758201804</v>
      </c>
      <c r="K19" s="98">
        <f t="shared" si="1"/>
        <v>1</v>
      </c>
      <c r="L19" s="98">
        <f t="shared" si="2"/>
        <v>1</v>
      </c>
    </row>
    <row r="20" spans="2:12" ht="10.5">
      <c r="B20" t="s">
        <v>5</v>
      </c>
      <c r="C20" t="s">
        <v>91</v>
      </c>
      <c r="D20" s="9" t="s">
        <v>311</v>
      </c>
      <c r="E20" s="88">
        <f>SUMIF('DA GHGI_ETS data'!$B$8:$B$193,$C20,'DA GHGI_ETS data'!$F$8:$F$194)</f>
        <v>924.5798884493364</v>
      </c>
      <c r="F20" s="88">
        <f>SUMIF('DA GHGI_ETS data'!$B$8:$B$193,$C20,'DA GHGI_ETS data'!$L$8:$L$194)</f>
        <v>917.272419896452</v>
      </c>
      <c r="G20" s="88">
        <f>SUMIF('DA GHGI_ETS data'!$B$8:$B$193,$C20,'DA GHGI_ETS data'!$X$8:$X$194)</f>
        <v>0</v>
      </c>
      <c r="H20" s="89">
        <f t="shared" si="0"/>
        <v>924.5798884493364</v>
      </c>
      <c r="I20" s="88">
        <f>SUMIF('DA GHGI_ETS data'!$B$8:$B$193,$C20,'DA GHGI_ETS data'!$R$8:$R$194)</f>
        <v>917.272419896452</v>
      </c>
      <c r="K20" s="98">
        <f t="shared" si="1"/>
        <v>1</v>
      </c>
      <c r="L20" s="98">
        <f t="shared" si="2"/>
        <v>1</v>
      </c>
    </row>
    <row r="21" spans="2:12" ht="10.5">
      <c r="B21" t="s">
        <v>5</v>
      </c>
      <c r="C21" t="s">
        <v>92</v>
      </c>
      <c r="D21" s="9" t="s">
        <v>312</v>
      </c>
      <c r="E21" s="88">
        <f>SUMIF('DA GHGI_ETS data'!$B$8:$B$193,$C21,'DA GHGI_ETS data'!$F$8:$F$194)</f>
        <v>73.53208708286213</v>
      </c>
      <c r="F21" s="88">
        <f>SUMIF('DA GHGI_ETS data'!$B$8:$B$193,$C21,'DA GHGI_ETS data'!$L$8:$L$194)</f>
        <v>65.01504918613001</v>
      </c>
      <c r="G21" s="88">
        <f>SUMIF('DA GHGI_ETS data'!$B$8:$B$193,$C21,'DA GHGI_ETS data'!$X$8:$X$194)</f>
        <v>0</v>
      </c>
      <c r="H21" s="89">
        <f t="shared" si="0"/>
        <v>73.53208708286213</v>
      </c>
      <c r="I21" s="88">
        <f>SUMIF('DA GHGI_ETS data'!$B$8:$B$193,$C21,'DA GHGI_ETS data'!$R$8:$R$194)</f>
        <v>65.01504918613001</v>
      </c>
      <c r="K21" s="98">
        <f t="shared" si="1"/>
        <v>1</v>
      </c>
      <c r="L21" s="98">
        <f t="shared" si="2"/>
        <v>1</v>
      </c>
    </row>
    <row r="22" spans="2:12" ht="10.5">
      <c r="B22" t="s">
        <v>3</v>
      </c>
      <c r="C22" t="s">
        <v>127</v>
      </c>
      <c r="D22" s="9" t="s">
        <v>313</v>
      </c>
      <c r="E22" s="88">
        <f>SUMIF('DA GHGI_ETS data'!$B$8:$B$193,$C22,'DA GHGI_ETS data'!$F$8:$F$194)</f>
        <v>862.2580698308651</v>
      </c>
      <c r="F22" s="88">
        <f>SUMIF('DA GHGI_ETS data'!$B$8:$B$193,$C22,'DA GHGI_ETS data'!$L$8:$L$194)</f>
        <v>859.5476753431866</v>
      </c>
      <c r="G22" s="88">
        <f>SUMIF('DA GHGI_ETS data'!$B$8:$B$193,$C22,'DA GHGI_ETS data'!$X$8:$X$194)</f>
        <v>0</v>
      </c>
      <c r="H22" s="89">
        <f t="shared" si="0"/>
        <v>862.2580698308651</v>
      </c>
      <c r="I22" s="88">
        <f>SUMIF('DA GHGI_ETS data'!$B$8:$B$193,$C22,'DA GHGI_ETS data'!$R$8:$R$194)</f>
        <v>859.5476753431866</v>
      </c>
      <c r="K22" s="98">
        <f t="shared" si="1"/>
        <v>1</v>
      </c>
      <c r="L22" s="98">
        <f t="shared" si="2"/>
        <v>1</v>
      </c>
    </row>
    <row r="23" spans="2:12" ht="10.5">
      <c r="B23" t="s">
        <v>4</v>
      </c>
      <c r="C23" s="11" t="s">
        <v>307</v>
      </c>
      <c r="D23" s="9" t="s">
        <v>145</v>
      </c>
      <c r="E23" s="88">
        <f>SUMIF('DA GHGI_ETS data'!$B$8:$B$193,$C23,'DA GHGI_ETS data'!$F$8:$F$194)</f>
        <v>986.3163497757031</v>
      </c>
      <c r="F23" s="88">
        <f>SUMIF('DA GHGI_ETS data'!$B$8:$B$193,$C23,'DA GHGI_ETS data'!$L$8:$L$194)</f>
        <v>983.1195320908727</v>
      </c>
      <c r="G23" s="88">
        <f>SUMIF('DA GHGI_ETS data'!$B$8:$B$193,$C23,'DA GHGI_ETS data'!$X$8:$X$194)</f>
        <v>157.1500941756539</v>
      </c>
      <c r="H23" s="89">
        <f t="shared" si="0"/>
        <v>829.1662556000492</v>
      </c>
      <c r="I23" s="88">
        <f>SUMIF('DA GHGI_ETS data'!$B$8:$B$193,$C23,'DA GHGI_ETS data'!$R$8:$R$194)</f>
        <v>825.9694379152188</v>
      </c>
      <c r="K23" s="98">
        <f t="shared" si="1"/>
        <v>0.8401515898667671</v>
      </c>
      <c r="L23" s="98">
        <f t="shared" si="2"/>
        <v>0.8406696855310255</v>
      </c>
    </row>
    <row r="24" spans="2:12" ht="10.5">
      <c r="B24" t="s">
        <v>270</v>
      </c>
      <c r="C24" t="s">
        <v>93</v>
      </c>
      <c r="D24" s="9" t="s">
        <v>314</v>
      </c>
      <c r="E24" s="88">
        <f>SUMIF('DA GHGI_ETS data'!$B$8:$B$193,$C24,'DA GHGI_ETS data'!$F$8:$F$194)</f>
        <v>7183.6069500052645</v>
      </c>
      <c r="F24" s="88">
        <f>SUMIF('DA GHGI_ETS data'!$B$8:$B$193,$C24,'DA GHGI_ETS data'!$L$8:$L$194)</f>
        <v>7093.034155343967</v>
      </c>
      <c r="G24" s="88">
        <f>SUMIF('DA GHGI_ETS data'!$B$8:$B$193,$C24,'DA GHGI_ETS data'!$X$8:$X$194)</f>
        <v>0</v>
      </c>
      <c r="H24" s="89">
        <f t="shared" si="0"/>
        <v>7183.6069500052645</v>
      </c>
      <c r="I24" s="88">
        <f>SUMIF('DA GHGI_ETS data'!$B$8:$B$193,$C24,'DA GHGI_ETS data'!$R$8:$R$194)</f>
        <v>7093.034155343967</v>
      </c>
      <c r="K24" s="98">
        <f t="shared" si="1"/>
        <v>1</v>
      </c>
      <c r="L24" s="98">
        <f t="shared" si="2"/>
        <v>1</v>
      </c>
    </row>
    <row r="25" spans="2:12" ht="10.5">
      <c r="B25" t="s">
        <v>277</v>
      </c>
      <c r="C25" t="s">
        <v>120</v>
      </c>
      <c r="D25" s="9" t="s">
        <v>315</v>
      </c>
      <c r="E25" s="88">
        <f>SUMIF('DA GHGI_ETS data'!$B$8:$B$193,$C25,'DA GHGI_ETS data'!$F$8:$F$194)</f>
        <v>811.6357288228564</v>
      </c>
      <c r="F25" s="88">
        <f>SUMIF('DA GHGI_ETS data'!$B$8:$B$193,$C25,'DA GHGI_ETS data'!$L$8:$L$194)</f>
        <v>725.4586360366178</v>
      </c>
      <c r="G25" s="88">
        <f>SUMIF('DA GHGI_ETS data'!$B$8:$B$193,$C25,'DA GHGI_ETS data'!$X$8:$X$194)</f>
        <v>0</v>
      </c>
      <c r="H25" s="89">
        <f t="shared" si="0"/>
        <v>811.6357288228564</v>
      </c>
      <c r="I25" s="88">
        <f>SUMIF('DA GHGI_ETS data'!$B$8:$B$193,$C25,'DA GHGI_ETS data'!$R$8:$R$194)</f>
        <v>725.4586360366178</v>
      </c>
      <c r="K25" s="98">
        <f t="shared" si="1"/>
        <v>1</v>
      </c>
      <c r="L25" s="98">
        <f t="shared" si="2"/>
        <v>1</v>
      </c>
    </row>
    <row r="26" spans="2:12" ht="10.5">
      <c r="B26" t="s">
        <v>5</v>
      </c>
      <c r="C26" t="s">
        <v>94</v>
      </c>
      <c r="D26" s="9" t="s">
        <v>316</v>
      </c>
      <c r="E26" s="88">
        <f>SUMIF('DA GHGI_ETS data'!$B$8:$B$193,$C26,'DA GHGI_ETS data'!$F$8:$F$194)</f>
        <v>244.71067663451151</v>
      </c>
      <c r="F26" s="88">
        <f>SUMIF('DA GHGI_ETS data'!$B$8:$B$193,$C26,'DA GHGI_ETS data'!$L$8:$L$194)</f>
        <v>242.33526214398117</v>
      </c>
      <c r="G26" s="88">
        <f>SUMIF('DA GHGI_ETS data'!$B$8:$B$193,$C26,'DA GHGI_ETS data'!$X$8:$X$194)</f>
        <v>0</v>
      </c>
      <c r="H26" s="89">
        <f t="shared" si="0"/>
        <v>244.71067663451151</v>
      </c>
      <c r="I26" s="88">
        <f>SUMIF('DA GHGI_ETS data'!$B$8:$B$193,$C26,'DA GHGI_ETS data'!$R$8:$R$194)</f>
        <v>242.33526214398117</v>
      </c>
      <c r="K26" s="98">
        <f t="shared" si="1"/>
        <v>1</v>
      </c>
      <c r="L26" s="98">
        <f t="shared" si="2"/>
        <v>1</v>
      </c>
    </row>
    <row r="27" spans="2:12" ht="10.5">
      <c r="B27" t="s">
        <v>118</v>
      </c>
      <c r="C27" t="s">
        <v>95</v>
      </c>
      <c r="D27" s="9" t="s">
        <v>317</v>
      </c>
      <c r="E27" s="88">
        <f>SUMIF('DA GHGI_ETS data'!$B$8:$B$193,$C27,'DA GHGI_ETS data'!$F$8:$F$194)</f>
        <v>102.03476027539489</v>
      </c>
      <c r="F27" s="88">
        <f>SUMIF('DA GHGI_ETS data'!$B$8:$B$193,$C27,'DA GHGI_ETS data'!$L$8:$L$194)</f>
        <v>0</v>
      </c>
      <c r="G27" s="88">
        <f>SUMIF('DA GHGI_ETS data'!$B$8:$B$193,$C27,'DA GHGI_ETS data'!$X$8:$X$194)</f>
        <v>0</v>
      </c>
      <c r="H27" s="89">
        <f t="shared" si="0"/>
        <v>102.03476027539489</v>
      </c>
      <c r="I27" s="88">
        <f>SUMIF('DA GHGI_ETS data'!$B$8:$B$193,$C27,'DA GHGI_ETS data'!$R$8:$R$194)</f>
        <v>0</v>
      </c>
      <c r="K27" s="98"/>
      <c r="L27" s="98">
        <f t="shared" si="2"/>
        <v>1</v>
      </c>
    </row>
    <row r="28" spans="2:12" ht="10.5">
      <c r="B28" t="s">
        <v>118</v>
      </c>
      <c r="C28" t="s">
        <v>100</v>
      </c>
      <c r="D28" s="9" t="s">
        <v>318</v>
      </c>
      <c r="E28" s="88">
        <f>SUMIF('DA GHGI_ETS data'!$B$8:$B$193,$C28,'DA GHGI_ETS data'!$F$8:$F$194)</f>
        <v>0</v>
      </c>
      <c r="F28" s="88">
        <f>SUMIF('DA GHGI_ETS data'!$B$8:$B$193,$C28,'DA GHGI_ETS data'!$L$8:$L$194)</f>
        <v>0</v>
      </c>
      <c r="G28" s="88">
        <f>SUMIF('DA GHGI_ETS data'!$B$8:$B$193,$C28,'DA GHGI_ETS data'!$X$8:$X$194)</f>
        <v>0</v>
      </c>
      <c r="H28" s="89">
        <f t="shared" si="0"/>
        <v>0</v>
      </c>
      <c r="I28" s="88">
        <f>SUMIF('DA GHGI_ETS data'!$B$8:$B$193,$C28,'DA GHGI_ETS data'!$R$8:$R$194)</f>
        <v>0</v>
      </c>
      <c r="K28" s="98"/>
      <c r="L28" s="98"/>
    </row>
    <row r="29" spans="2:12" ht="10.5">
      <c r="B29" t="s">
        <v>118</v>
      </c>
      <c r="C29" t="s">
        <v>101</v>
      </c>
      <c r="D29" s="9" t="s">
        <v>319</v>
      </c>
      <c r="E29" s="88">
        <f>SUMIF('DA GHGI_ETS data'!$B$8:$B$193,$C29,'DA GHGI_ETS data'!$F$8:$F$194)</f>
        <v>252.5554200000001</v>
      </c>
      <c r="F29" s="88">
        <f>SUMIF('DA GHGI_ETS data'!$B$8:$B$193,$C29,'DA GHGI_ETS data'!$L$8:$L$194)</f>
        <v>232.38324000000011</v>
      </c>
      <c r="G29" s="88">
        <f>SUMIF('DA GHGI_ETS data'!$B$8:$B$193,$C29,'DA GHGI_ETS data'!$X$8:$X$194)</f>
        <v>0</v>
      </c>
      <c r="H29" s="89">
        <f t="shared" si="0"/>
        <v>252.5554200000001</v>
      </c>
      <c r="I29" s="88">
        <f>SUMIF('DA GHGI_ETS data'!$B$8:$B$193,$C29,'DA GHGI_ETS data'!$R$8:$R$194)</f>
        <v>232.38324000000011</v>
      </c>
      <c r="K29" s="98">
        <f t="shared" si="1"/>
        <v>1</v>
      </c>
      <c r="L29" s="98">
        <f t="shared" si="2"/>
        <v>1</v>
      </c>
    </row>
    <row r="30" spans="2:12" ht="10.5">
      <c r="B30" t="s">
        <v>118</v>
      </c>
      <c r="C30" t="s">
        <v>106</v>
      </c>
      <c r="D30" s="9" t="s">
        <v>157</v>
      </c>
      <c r="E30" s="88">
        <f>SUMIF('DA GHGI_ETS data'!$B$8:$B$193,$C30,'DA GHGI_ETS data'!$F$8:$F$194)</f>
        <v>310.7750859445484</v>
      </c>
      <c r="F30" s="88">
        <f>SUMIF('DA GHGI_ETS data'!$B$8:$B$193,$C30,'DA GHGI_ETS data'!$L$8:$L$194)</f>
        <v>0.5969609722589845</v>
      </c>
      <c r="G30" s="88">
        <f>SUMIF('DA GHGI_ETS data'!$B$8:$B$193,$C30,'DA GHGI_ETS data'!$X$8:$X$194)</f>
        <v>0</v>
      </c>
      <c r="H30" s="89">
        <f t="shared" si="0"/>
        <v>310.7750859445484</v>
      </c>
      <c r="I30" s="88">
        <f>SUMIF('DA GHGI_ETS data'!$B$8:$B$193,$C30,'DA GHGI_ETS data'!$R$8:$R$194)</f>
        <v>0.5969609722589845</v>
      </c>
      <c r="K30" s="98">
        <f t="shared" si="1"/>
        <v>1</v>
      </c>
      <c r="L30" s="98">
        <f t="shared" si="2"/>
        <v>1</v>
      </c>
    </row>
    <row r="31" spans="2:12" ht="10.5">
      <c r="B31" t="s">
        <v>6</v>
      </c>
      <c r="C31" t="s">
        <v>124</v>
      </c>
      <c r="D31" s="9" t="s">
        <v>320</v>
      </c>
      <c r="E31" s="88">
        <f>SUMIF('DA GHGI_ETS data'!$B$8:$B$193,$C31,'DA GHGI_ETS data'!$F$8:$F$194)</f>
        <v>52.52085726968965</v>
      </c>
      <c r="F31" s="88">
        <f>SUMIF('DA GHGI_ETS data'!$B$8:$B$193,$C31,'DA GHGI_ETS data'!$L$8:$L$194)</f>
        <v>52.52085726968965</v>
      </c>
      <c r="G31" s="88">
        <f>SUMIF('DA GHGI_ETS data'!$B$8:$B$193,$C31,'DA GHGI_ETS data'!$X$8:$X$194)</f>
        <v>54.85083671948669</v>
      </c>
      <c r="H31" s="89">
        <f t="shared" si="0"/>
        <v>0</v>
      </c>
      <c r="I31" s="88">
        <f>SUMIF('DA GHGI_ETS data'!$B$8:$B$193,$C31,'DA GHGI_ETS data'!$R$8:$R$194)</f>
        <v>0</v>
      </c>
      <c r="K31" s="98">
        <f t="shared" si="1"/>
        <v>0</v>
      </c>
      <c r="L31" s="98">
        <f t="shared" si="2"/>
        <v>0</v>
      </c>
    </row>
    <row r="32" spans="2:12" ht="10.5">
      <c r="B32" t="s">
        <v>118</v>
      </c>
      <c r="C32" s="11" t="s">
        <v>329</v>
      </c>
      <c r="D32" s="9" t="s">
        <v>321</v>
      </c>
      <c r="E32" s="88">
        <f>SUMIF('DA GHGI_ETS data'!$B$8:$B$193,$C32,'DA GHGI_ETS data'!$F$8:$F$194)</f>
        <v>0</v>
      </c>
      <c r="F32" s="88">
        <f>SUMIF('DA GHGI_ETS data'!$B$8:$B$193,$C32,'DA GHGI_ETS data'!$L$8:$L$194)</f>
        <v>0</v>
      </c>
      <c r="G32" s="88">
        <f>SUMIF('DA GHGI_ETS data'!$B$8:$B$193,$C32,'DA GHGI_ETS data'!$X$8:$X$194)</f>
        <v>0</v>
      </c>
      <c r="H32" s="89">
        <f t="shared" si="0"/>
        <v>0</v>
      </c>
      <c r="I32" s="88">
        <f>SUMIF('DA GHGI_ETS data'!$B$8:$B$193,$C32,'DA GHGI_ETS data'!$R$8:$R$194)</f>
        <v>0</v>
      </c>
      <c r="K32" s="98"/>
      <c r="L32" s="98"/>
    </row>
    <row r="33" spans="2:12" ht="10.5">
      <c r="B33" t="s">
        <v>6</v>
      </c>
      <c r="C33" t="s">
        <v>131</v>
      </c>
      <c r="D33" s="9" t="s">
        <v>322</v>
      </c>
      <c r="E33" s="88">
        <f>SUMIF('DA GHGI_ETS data'!$B$8:$B$193,$C33,'DA GHGI_ETS data'!$F$8:$F$194)</f>
        <v>0</v>
      </c>
      <c r="F33" s="88">
        <f>SUMIF('DA GHGI_ETS data'!$B$8:$B$193,$C33,'DA GHGI_ETS data'!$L$8:$L$194)</f>
        <v>0</v>
      </c>
      <c r="G33" s="88">
        <f>SUMIF('DA GHGI_ETS data'!$B$8:$B$193,$C33,'DA GHGI_ETS data'!$X$8:$X$194)</f>
        <v>5.898205600000001</v>
      </c>
      <c r="H33" s="89">
        <f t="shared" si="0"/>
        <v>0</v>
      </c>
      <c r="I33" s="88">
        <f>SUMIF('DA GHGI_ETS data'!$B$8:$B$193,$C33,'DA GHGI_ETS data'!$R$8:$R$194)</f>
        <v>0</v>
      </c>
      <c r="K33" s="98"/>
      <c r="L33" s="98"/>
    </row>
    <row r="34" spans="2:12" ht="10.5">
      <c r="B34" t="s">
        <v>6</v>
      </c>
      <c r="C34" t="s">
        <v>109</v>
      </c>
      <c r="D34" s="9" t="s">
        <v>323</v>
      </c>
      <c r="E34" s="88">
        <f>SUMIF('DA GHGI_ETS data'!$B$8:$B$193,$C34,'DA GHGI_ETS data'!$F$8:$F$194)</f>
        <v>0</v>
      </c>
      <c r="F34" s="88">
        <f>SUMIF('DA GHGI_ETS data'!$B$8:$B$193,$C34,'DA GHGI_ETS data'!$L$8:$L$194)</f>
        <v>0</v>
      </c>
      <c r="G34" s="88">
        <f>SUMIF('DA GHGI_ETS data'!$B$8:$B$193,$C34,'DA GHGI_ETS data'!$X$8:$X$194)</f>
        <v>0</v>
      </c>
      <c r="H34" s="89">
        <f t="shared" si="0"/>
        <v>0</v>
      </c>
      <c r="I34" s="88">
        <f>SUMIF('DA GHGI_ETS data'!$B$8:$B$193,$C34,'DA GHGI_ETS data'!$R$8:$R$194)</f>
        <v>0</v>
      </c>
      <c r="K34" s="98"/>
      <c r="L34" s="98"/>
    </row>
    <row r="35" spans="2:12" ht="10.5">
      <c r="B35" t="s">
        <v>6</v>
      </c>
      <c r="C35" t="s">
        <v>110</v>
      </c>
      <c r="D35" s="9" t="s">
        <v>111</v>
      </c>
      <c r="E35" s="88">
        <f>SUMIF('DA GHGI_ETS data'!$B$8:$B$193,$C35,'DA GHGI_ETS data'!$F$8:$F$194)</f>
        <v>0</v>
      </c>
      <c r="F35" s="88">
        <f>SUMIF('DA GHGI_ETS data'!$B$8:$B$193,$C35,'DA GHGI_ETS data'!$L$8:$L$194)</f>
        <v>0</v>
      </c>
      <c r="G35" s="88">
        <f>SUMIF('DA GHGI_ETS data'!$B$8:$B$193,$C35,'DA GHGI_ETS data'!$X$8:$X$194)</f>
        <v>0</v>
      </c>
      <c r="H35" s="89">
        <f t="shared" si="0"/>
        <v>0</v>
      </c>
      <c r="I35" s="88">
        <f>SUMIF('DA GHGI_ETS data'!$B$8:$B$193,$C35,'DA GHGI_ETS data'!$R$8:$R$194)</f>
        <v>0</v>
      </c>
      <c r="K35" s="98"/>
      <c r="L35" s="98"/>
    </row>
    <row r="36" spans="2:12" ht="10.5">
      <c r="B36" t="s">
        <v>6</v>
      </c>
      <c r="C36" t="s">
        <v>112</v>
      </c>
      <c r="D36" s="9" t="s">
        <v>113</v>
      </c>
      <c r="E36" s="88">
        <f>SUMIF('DA GHGI_ETS data'!$B$8:$B$193,$C36,'DA GHGI_ETS data'!$F$8:$F$194)</f>
        <v>0</v>
      </c>
      <c r="F36" s="88">
        <f>SUMIF('DA GHGI_ETS data'!$B$8:$B$193,$C36,'DA GHGI_ETS data'!$L$8:$L$194)</f>
        <v>0</v>
      </c>
      <c r="G36" s="88">
        <f>SUMIF('DA GHGI_ETS data'!$B$8:$B$193,$C36,'DA GHGI_ETS data'!$X$8:$X$194)</f>
        <v>0</v>
      </c>
      <c r="H36" s="89">
        <f t="shared" si="0"/>
        <v>0</v>
      </c>
      <c r="I36" s="88">
        <f>SUMIF('DA GHGI_ETS data'!$B$8:$B$193,$C36,'DA GHGI_ETS data'!$R$8:$R$194)</f>
        <v>0</v>
      </c>
      <c r="K36" s="98"/>
      <c r="L36" s="98"/>
    </row>
    <row r="37" spans="2:12" ht="10.5">
      <c r="B37" t="s">
        <v>277</v>
      </c>
      <c r="C37" s="11" t="s">
        <v>308</v>
      </c>
      <c r="D37" s="9" t="s">
        <v>324</v>
      </c>
      <c r="E37" s="88">
        <f>SUMIF('DA GHGI_ETS data'!$B$8:$B$193,$C37,'DA GHGI_ETS data'!$F$8:$F$194)</f>
        <v>3.185254847161572</v>
      </c>
      <c r="F37" s="88">
        <f>SUMIF('DA GHGI_ETS data'!$B$8:$B$193,$C37,'DA GHGI_ETS data'!$L$8:$L$194)</f>
        <v>3.185254847161572</v>
      </c>
      <c r="G37" s="88">
        <f>SUMIF('DA GHGI_ETS data'!$B$8:$B$193,$C37,'DA GHGI_ETS data'!$X$8:$X$194)</f>
        <v>0</v>
      </c>
      <c r="H37" s="89">
        <f t="shared" si="0"/>
        <v>3.185254847161572</v>
      </c>
      <c r="I37" s="88">
        <f>SUMIF('DA GHGI_ETS data'!$B$8:$B$193,$C37,'DA GHGI_ETS data'!$R$8:$R$194)</f>
        <v>3.185254847161572</v>
      </c>
      <c r="K37" s="98">
        <f t="shared" si="1"/>
        <v>1</v>
      </c>
      <c r="L37" s="98">
        <f t="shared" si="2"/>
        <v>1</v>
      </c>
    </row>
    <row r="38" spans="2:12" ht="10.5">
      <c r="B38" t="s">
        <v>6</v>
      </c>
      <c r="C38" t="s">
        <v>128</v>
      </c>
      <c r="D38" s="9" t="s">
        <v>325</v>
      </c>
      <c r="E38" s="88">
        <f>SUMIF('DA GHGI_ETS data'!$B$8:$B$193,$C38,'DA GHGI_ETS data'!$F$8:$F$194)</f>
        <v>16.015376999999997</v>
      </c>
      <c r="F38" s="88">
        <f>SUMIF('DA GHGI_ETS data'!$B$8:$B$193,$C38,'DA GHGI_ETS data'!$L$8:$L$194)</f>
        <v>0</v>
      </c>
      <c r="G38" s="88">
        <f>SUMIF('DA GHGI_ETS data'!$B$8:$B$193,$C38,'DA GHGI_ETS data'!$X$8:$X$194)</f>
        <v>0</v>
      </c>
      <c r="H38" s="89">
        <f t="shared" si="0"/>
        <v>16.015376999999997</v>
      </c>
      <c r="I38" s="88">
        <f>SUMIF('DA GHGI_ETS data'!$B$8:$B$193,$C38,'DA GHGI_ETS data'!$R$8:$R$194)</f>
        <v>0</v>
      </c>
      <c r="K38" s="98"/>
      <c r="L38" s="98">
        <f t="shared" si="2"/>
        <v>1</v>
      </c>
    </row>
    <row r="39" spans="2:12" ht="10.5">
      <c r="B39" t="s">
        <v>270</v>
      </c>
      <c r="C39" s="11" t="s">
        <v>309</v>
      </c>
      <c r="D39" s="9" t="s">
        <v>326</v>
      </c>
      <c r="E39" s="88">
        <f>SUMIF('DA GHGI_ETS data'!$B$8:$B$193,$C39,'DA GHGI_ETS data'!$F$8:$F$194)</f>
        <v>129.64182314424707</v>
      </c>
      <c r="F39" s="88">
        <f>SUMIF('DA GHGI_ETS data'!$B$8:$B$193,$C39,'DA GHGI_ETS data'!$L$8:$L$194)</f>
        <v>129.64182314424707</v>
      </c>
      <c r="G39" s="88">
        <f>SUMIF('DA GHGI_ETS data'!$B$8:$B$193,$C39,'DA GHGI_ETS data'!$X$8:$X$194)</f>
        <v>0</v>
      </c>
      <c r="H39" s="89">
        <f t="shared" si="0"/>
        <v>129.64182314424707</v>
      </c>
      <c r="I39" s="88">
        <f>SUMIF('DA GHGI_ETS data'!$B$8:$B$193,$C39,'DA GHGI_ETS data'!$R$8:$R$194)</f>
        <v>129.64182314424707</v>
      </c>
      <c r="K39" s="98">
        <f t="shared" si="1"/>
        <v>1</v>
      </c>
      <c r="L39" s="98">
        <f t="shared" si="2"/>
        <v>1</v>
      </c>
    </row>
    <row r="40" spans="2:12" ht="10.5">
      <c r="B40" t="s">
        <v>3</v>
      </c>
      <c r="C40" s="11" t="s">
        <v>310</v>
      </c>
      <c r="D40" s="9" t="s">
        <v>327</v>
      </c>
      <c r="E40" s="88">
        <f>SUMIF('DA GHGI_ETS data'!$B$8:$B$193,$C40,'DA GHGI_ETS data'!$F$8:$F$194)</f>
        <v>24.096268930457892</v>
      </c>
      <c r="F40" s="88">
        <f>SUMIF('DA GHGI_ETS data'!$B$8:$B$193,$C40,'DA GHGI_ETS data'!$L$8:$L$194)</f>
        <v>24.096268930457892</v>
      </c>
      <c r="G40" s="88">
        <f>SUMIF('DA GHGI_ETS data'!$B$8:$B$193,$C40,'DA GHGI_ETS data'!$X$8:$X$194)</f>
        <v>0</v>
      </c>
      <c r="H40" s="89">
        <f t="shared" si="0"/>
        <v>24.096268930457892</v>
      </c>
      <c r="I40" s="88">
        <f>SUMIF('DA GHGI_ETS data'!$B$8:$B$193,$C40,'DA GHGI_ETS data'!$R$8:$R$194)</f>
        <v>24.096268930457892</v>
      </c>
      <c r="K40" s="98">
        <f t="shared" si="1"/>
        <v>1</v>
      </c>
      <c r="L40" s="98">
        <f t="shared" si="2"/>
        <v>1</v>
      </c>
    </row>
    <row r="41" spans="2:12" ht="10.5">
      <c r="B41" t="s">
        <v>6</v>
      </c>
      <c r="C41" t="s">
        <v>117</v>
      </c>
      <c r="D41" s="9" t="s">
        <v>328</v>
      </c>
      <c r="E41" s="88">
        <f>SUMIF('DA GHGI_ETS data'!$B$8:$B$193,$C41,'DA GHGI_ETS data'!$F$8:$F$194)</f>
        <v>55.55356074278822</v>
      </c>
      <c r="F41" s="88">
        <f>SUMIF('DA GHGI_ETS data'!$B$8:$B$193,$C41,'DA GHGI_ETS data'!$L$8:$L$194)</f>
        <v>54.16482901467633</v>
      </c>
      <c r="G41" s="88">
        <f>SUMIF('DA GHGI_ETS data'!$B$8:$B$193,$C41,'DA GHGI_ETS data'!$X$8:$X$194)</f>
        <v>0</v>
      </c>
      <c r="H41" s="89">
        <f t="shared" si="0"/>
        <v>55.55356074278822</v>
      </c>
      <c r="I41" s="88">
        <f>SUMIF('DA GHGI_ETS data'!$B$8:$B$193,$C41,'DA GHGI_ETS data'!$R$8:$R$194)</f>
        <v>54.16482901467633</v>
      </c>
      <c r="K41" s="98">
        <f t="shared" si="1"/>
        <v>1</v>
      </c>
      <c r="L41" s="98">
        <f t="shared" si="2"/>
        <v>1</v>
      </c>
    </row>
    <row r="42" spans="2:12" ht="10.5">
      <c r="B42" t="s">
        <v>6</v>
      </c>
      <c r="C42" t="s">
        <v>171</v>
      </c>
      <c r="D42" s="9" t="s">
        <v>172</v>
      </c>
      <c r="E42" s="88">
        <f>SUMIF('DA GHGI_ETS data'!$B$8:$B$193,$C42,'DA GHGI_ETS data'!$F$8:$F$194)</f>
        <v>0</v>
      </c>
      <c r="F42" s="88">
        <f>SUMIF('DA GHGI_ETS data'!$B$8:$B$193,$C42,'DA GHGI_ETS data'!$L$8:$L$194)</f>
        <v>0</v>
      </c>
      <c r="G42" s="88">
        <f>SUMIF('DA GHGI_ETS data'!$B$8:$B$193,$C42,'DA GHGI_ETS data'!$X$8:$X$194)</f>
        <v>0</v>
      </c>
      <c r="H42" s="89">
        <f t="shared" si="0"/>
        <v>0</v>
      </c>
      <c r="I42" s="88">
        <f>SUMIF('DA GHGI_ETS data'!$B$8:$B$193,$C42,'DA GHGI_ETS data'!$R$8:$R$194)</f>
        <v>0</v>
      </c>
      <c r="K42" s="98"/>
      <c r="L42" s="98"/>
    </row>
    <row r="43" spans="2:12" ht="10.5">
      <c r="B43" t="s">
        <v>6</v>
      </c>
      <c r="C43" s="9" t="s">
        <v>330</v>
      </c>
      <c r="D43" s="9" t="s">
        <v>343</v>
      </c>
      <c r="E43" s="88">
        <f>SUMIF('DA GHGI_ETS data'!$B$8:$B$193,$C43,'DA GHGI_ETS data'!$F$8:$F$194)</f>
        <v>0</v>
      </c>
      <c r="F43" s="88">
        <f>SUMIF('DA GHGI_ETS data'!$B$8:$B$193,$C43,'DA GHGI_ETS data'!$L$8:$L$194)</f>
        <v>0</v>
      </c>
      <c r="G43" s="88">
        <f>SUMIF('DA GHGI_ETS data'!$B$8:$B$193,$C43,'DA GHGI_ETS data'!$X$8:$X$194)</f>
        <v>0</v>
      </c>
      <c r="H43" s="89">
        <f t="shared" si="0"/>
        <v>0</v>
      </c>
      <c r="I43" s="88">
        <f>SUMIF('DA GHGI_ETS data'!$B$8:$B$193,$C43,'DA GHGI_ETS data'!$R$8:$R$194)</f>
        <v>0</v>
      </c>
      <c r="K43" s="98"/>
      <c r="L43" s="98"/>
    </row>
    <row r="44" spans="2:12" ht="10.5">
      <c r="B44" t="s">
        <v>3</v>
      </c>
      <c r="C44" t="s">
        <v>331</v>
      </c>
      <c r="D44" s="9" t="s">
        <v>345</v>
      </c>
      <c r="E44" s="88">
        <f>SUMIF('DA GHGI_ETS data'!$B$8:$B$193,$C44,'DA GHGI_ETS data'!$F$8:$F$194)</f>
        <v>769.860617424483</v>
      </c>
      <c r="F44" s="88">
        <f>SUMIF('DA GHGI_ETS data'!$B$8:$B$193,$C44,'DA GHGI_ETS data'!$L$8:$L$194)</f>
        <v>0</v>
      </c>
      <c r="G44" s="88">
        <f>SUMIF('DA GHGI_ETS data'!$B$8:$B$193,$C44,'DA GHGI_ETS data'!$X$8:$X$194)</f>
        <v>0</v>
      </c>
      <c r="H44" s="89">
        <f t="shared" si="0"/>
        <v>769.860617424483</v>
      </c>
      <c r="I44" s="88">
        <f>SUMIF('DA GHGI_ETS data'!$B$8:$B$193,$C44,'DA GHGI_ETS data'!$R$8:$R$194)</f>
        <v>0</v>
      </c>
      <c r="K44" s="98"/>
      <c r="L44" s="98">
        <f t="shared" si="2"/>
        <v>1</v>
      </c>
    </row>
    <row r="45" spans="2:12" ht="10.5">
      <c r="B45" t="s">
        <v>270</v>
      </c>
      <c r="C45" t="s">
        <v>188</v>
      </c>
      <c r="D45" s="9" t="s">
        <v>344</v>
      </c>
      <c r="E45" s="88">
        <f>SUMIF('DA GHGI_ETS data'!$B$8:$B$193,$C45,'DA GHGI_ETS data'!$F$8:$F$194)</f>
        <v>253.84286513646867</v>
      </c>
      <c r="F45" s="88">
        <f>SUMIF('DA GHGI_ETS data'!$B$8:$B$193,$C45,'DA GHGI_ETS data'!$L$8:$L$194)</f>
        <v>0</v>
      </c>
      <c r="G45" s="88">
        <f>SUMIF('DA GHGI_ETS data'!$B$8:$B$193,$C45,'DA GHGI_ETS data'!$X$8:$X$194)</f>
        <v>0</v>
      </c>
      <c r="H45" s="89">
        <f t="shared" si="0"/>
        <v>253.84286513646867</v>
      </c>
      <c r="I45" s="88">
        <f>SUMIF('DA GHGI_ETS data'!$B$8:$B$193,$C45,'DA GHGI_ETS data'!$R$8:$R$194)</f>
        <v>0</v>
      </c>
      <c r="K45" s="98"/>
      <c r="L45" s="98">
        <f t="shared" si="2"/>
        <v>1</v>
      </c>
    </row>
    <row r="46" spans="2:12" ht="10.5">
      <c r="B46" t="s">
        <v>6</v>
      </c>
      <c r="C46" t="s">
        <v>200</v>
      </c>
      <c r="D46" s="9" t="s">
        <v>342</v>
      </c>
      <c r="E46" s="88">
        <f>SUMIF('DA GHGI_ETS data'!$B$8:$B$193,$C46,'DA GHGI_ETS data'!$F$8:$F$194)</f>
        <v>0</v>
      </c>
      <c r="F46" s="88">
        <f>SUMIF('DA GHGI_ETS data'!$B$8:$B$193,$C46,'DA GHGI_ETS data'!$L$8:$L$194)</f>
        <v>0</v>
      </c>
      <c r="G46" s="88">
        <f>SUMIF('DA GHGI_ETS data'!$B$8:$B$193,$C46,'DA GHGI_ETS data'!$X$8:$X$194)</f>
        <v>0</v>
      </c>
      <c r="H46" s="89">
        <f t="shared" si="0"/>
        <v>0</v>
      </c>
      <c r="I46" s="88">
        <f>SUMIF('DA GHGI_ETS data'!$B$8:$B$193,$C46,'DA GHGI_ETS data'!$R$8:$R$194)</f>
        <v>0</v>
      </c>
      <c r="K46" s="98"/>
      <c r="L46" s="98"/>
    </row>
    <row r="47" spans="2:12" ht="10.5">
      <c r="B47" t="s">
        <v>277</v>
      </c>
      <c r="C47" t="s">
        <v>332</v>
      </c>
      <c r="D47" s="9" t="s">
        <v>341</v>
      </c>
      <c r="E47" s="88">
        <f>SUMIF('DA GHGI_ETS data'!$B$8:$B$193,$C47,'DA GHGI_ETS data'!$F$8:$F$194)</f>
        <v>2699.056251999558</v>
      </c>
      <c r="F47" s="88">
        <f>SUMIF('DA GHGI_ETS data'!$B$8:$B$193,$C47,'DA GHGI_ETS data'!$L$8:$L$194)</f>
        <v>0</v>
      </c>
      <c r="G47" s="88">
        <f>SUMIF('DA GHGI_ETS data'!$B$8:$B$193,$C47,'DA GHGI_ETS data'!$X$8:$X$194)</f>
        <v>0</v>
      </c>
      <c r="H47" s="89">
        <f t="shared" si="0"/>
        <v>2699.056251999558</v>
      </c>
      <c r="I47" s="88">
        <f>SUMIF('DA GHGI_ETS data'!$B$8:$B$193,$C47,'DA GHGI_ETS data'!$R$8:$R$194)</f>
        <v>0</v>
      </c>
      <c r="K47" s="98"/>
      <c r="L47" s="98">
        <f t="shared" si="2"/>
        <v>1</v>
      </c>
    </row>
    <row r="48" spans="2:12" ht="10.5">
      <c r="B48" t="s">
        <v>277</v>
      </c>
      <c r="C48" t="s">
        <v>333</v>
      </c>
      <c r="D48" s="9" t="s">
        <v>340</v>
      </c>
      <c r="E48" s="88">
        <f>SUMIF('DA GHGI_ETS data'!$B$8:$B$193,$C48,'DA GHGI_ETS data'!$F$8:$F$194)</f>
        <v>652.5654323666795</v>
      </c>
      <c r="F48" s="88">
        <f>SUMIF('DA GHGI_ETS data'!$B$8:$B$193,$C48,'DA GHGI_ETS data'!$L$8:$L$194)</f>
        <v>0</v>
      </c>
      <c r="G48" s="88">
        <f>SUMIF('DA GHGI_ETS data'!$B$8:$B$193,$C48,'DA GHGI_ETS data'!$X$8:$X$194)</f>
        <v>0</v>
      </c>
      <c r="H48" s="89">
        <f t="shared" si="0"/>
        <v>652.5654323666795</v>
      </c>
      <c r="I48" s="88">
        <f>SUMIF('DA GHGI_ETS data'!$B$8:$B$193,$C48,'DA GHGI_ETS data'!$R$8:$R$194)</f>
        <v>0</v>
      </c>
      <c r="K48" s="98"/>
      <c r="L48" s="98">
        <f t="shared" si="2"/>
        <v>1</v>
      </c>
    </row>
    <row r="49" spans="2:12" ht="10.5">
      <c r="B49" t="s">
        <v>277</v>
      </c>
      <c r="C49" t="s">
        <v>237</v>
      </c>
      <c r="D49" s="9" t="s">
        <v>238</v>
      </c>
      <c r="E49" s="88">
        <f>SUMIF('DA GHGI_ETS data'!$B$8:$B$193,$C49,'DA GHGI_ETS data'!$F$8:$F$194)</f>
        <v>3464.931500701445</v>
      </c>
      <c r="F49" s="88">
        <f>SUMIF('DA GHGI_ETS data'!$B$8:$B$193,$C49,'DA GHGI_ETS data'!$L$8:$L$194)</f>
        <v>0</v>
      </c>
      <c r="G49" s="88">
        <f>SUMIF('DA GHGI_ETS data'!$B$8:$B$193,$C49,'DA GHGI_ETS data'!$X$8:$X$194)</f>
        <v>0</v>
      </c>
      <c r="H49" s="89">
        <f t="shared" si="0"/>
        <v>3464.931500701445</v>
      </c>
      <c r="I49" s="88">
        <f>SUMIF('DA GHGI_ETS data'!$B$8:$B$193,$C49,'DA GHGI_ETS data'!$R$8:$R$194)</f>
        <v>0</v>
      </c>
      <c r="K49" s="98"/>
      <c r="L49" s="98">
        <f t="shared" si="2"/>
        <v>1</v>
      </c>
    </row>
    <row r="50" spans="2:12" ht="10.5">
      <c r="B50" t="s">
        <v>277</v>
      </c>
      <c r="C50" t="s">
        <v>334</v>
      </c>
      <c r="D50" s="9" t="s">
        <v>339</v>
      </c>
      <c r="E50" s="88">
        <f>SUMIF('DA GHGI_ETS data'!$B$8:$B$193,$C50,'DA GHGI_ETS data'!$F$8:$F$194)</f>
        <v>0</v>
      </c>
      <c r="F50" s="88">
        <f>SUMIF('DA GHGI_ETS data'!$B$8:$B$193,$C50,'DA GHGI_ETS data'!$L$8:$L$194)</f>
        <v>0</v>
      </c>
      <c r="G50" s="88">
        <f>SUMIF('DA GHGI_ETS data'!$B$8:$B$193,$C50,'DA GHGI_ETS data'!$X$8:$X$194)</f>
        <v>0</v>
      </c>
      <c r="H50" s="89">
        <f t="shared" si="0"/>
        <v>0</v>
      </c>
      <c r="I50" s="88">
        <f>SUMIF('DA GHGI_ETS data'!$B$8:$B$193,$C50,'DA GHGI_ETS data'!$R$8:$R$194)</f>
        <v>0</v>
      </c>
      <c r="K50" s="98"/>
      <c r="L50" s="98"/>
    </row>
    <row r="51" spans="2:12" ht="10.5">
      <c r="B51" t="s">
        <v>269</v>
      </c>
      <c r="C51" s="94">
        <v>5</v>
      </c>
      <c r="D51" s="9" t="s">
        <v>338</v>
      </c>
      <c r="E51" s="88">
        <f>SUMIF('DA GHGI_ETS data'!$B$8:$B$193,$C51,'DA GHGI_ETS data'!$F$8:$F$194)</f>
        <v>-4474.202515501042</v>
      </c>
      <c r="F51" s="88">
        <f>SUMIF('DA GHGI_ETS data'!$B$8:$B$193,$C51,'DA GHGI_ETS data'!$L$8:$L$194)</f>
        <v>-4484.943137865458</v>
      </c>
      <c r="G51" s="88">
        <f>SUMIF('DA GHGI_ETS data'!$B$8:$B$193,$C51,'DA GHGI_ETS data'!$X$8:$X$194)</f>
        <v>0</v>
      </c>
      <c r="H51" s="89">
        <f t="shared" si="0"/>
        <v>-4474.202515501042</v>
      </c>
      <c r="I51" s="88">
        <f>SUMIF('DA GHGI_ETS data'!$B$8:$B$193,$C51,'DA GHGI_ETS data'!$R$8:$R$194)</f>
        <v>-4484.943137865458</v>
      </c>
      <c r="K51" s="98">
        <f t="shared" si="1"/>
        <v>1</v>
      </c>
      <c r="L51" s="98">
        <f t="shared" si="2"/>
        <v>1</v>
      </c>
    </row>
    <row r="52" spans="2:12" ht="10.5">
      <c r="B52" t="s">
        <v>271</v>
      </c>
      <c r="C52" t="s">
        <v>255</v>
      </c>
      <c r="D52" s="9" t="s">
        <v>337</v>
      </c>
      <c r="E52" s="88">
        <f>SUMIF('DA GHGI_ETS data'!$B$8:$B$193,$C52,'DA GHGI_ETS data'!$F$8:$F$194)</f>
        <v>2558.8318199186015</v>
      </c>
      <c r="F52" s="88">
        <f>SUMIF('DA GHGI_ETS data'!$B$8:$B$193,$C52,'DA GHGI_ETS data'!$L$8:$L$194)</f>
        <v>0</v>
      </c>
      <c r="G52" s="88">
        <f>SUMIF('DA GHGI_ETS data'!$B$8:$B$193,$C52,'DA GHGI_ETS data'!$X$8:$X$194)</f>
        <v>0</v>
      </c>
      <c r="H52" s="89">
        <f t="shared" si="0"/>
        <v>2558.8318199186015</v>
      </c>
      <c r="I52" s="88">
        <f>SUMIF('DA GHGI_ETS data'!$B$8:$B$193,$C52,'DA GHGI_ETS data'!$R$8:$R$194)</f>
        <v>0</v>
      </c>
      <c r="K52" s="98"/>
      <c r="L52" s="98">
        <f t="shared" si="2"/>
        <v>1</v>
      </c>
    </row>
    <row r="53" spans="2:12" ht="10.5">
      <c r="B53" t="s">
        <v>271</v>
      </c>
      <c r="C53" t="s">
        <v>257</v>
      </c>
      <c r="D53" s="9" t="s">
        <v>336</v>
      </c>
      <c r="E53" s="88">
        <f>SUMIF('DA GHGI_ETS data'!$B$8:$B$193,$C53,'DA GHGI_ETS data'!$F$8:$F$194)</f>
        <v>172.11637620634514</v>
      </c>
      <c r="F53" s="88">
        <f>SUMIF('DA GHGI_ETS data'!$B$8:$B$193,$C53,'DA GHGI_ETS data'!$L$8:$L$194)</f>
        <v>0</v>
      </c>
      <c r="G53" s="88">
        <f>SUMIF('DA GHGI_ETS data'!$B$8:$B$193,$C53,'DA GHGI_ETS data'!$X$8:$X$194)</f>
        <v>0</v>
      </c>
      <c r="H53" s="89">
        <f t="shared" si="0"/>
        <v>172.11637620634514</v>
      </c>
      <c r="I53" s="88">
        <f>SUMIF('DA GHGI_ETS data'!$B$8:$B$193,$C53,'DA GHGI_ETS data'!$R$8:$R$194)</f>
        <v>0</v>
      </c>
      <c r="K53" s="98"/>
      <c r="L53" s="98">
        <f t="shared" si="2"/>
        <v>1</v>
      </c>
    </row>
    <row r="54" spans="2:12" ht="10.5">
      <c r="B54" t="s">
        <v>271</v>
      </c>
      <c r="C54" t="s">
        <v>259</v>
      </c>
      <c r="D54" s="9" t="s">
        <v>335</v>
      </c>
      <c r="E54" s="88">
        <f>SUMIF('DA GHGI_ETS data'!$B$8:$B$193,$C54,'DA GHGI_ETS data'!$F$8:$F$194)</f>
        <v>22.59772322013929</v>
      </c>
      <c r="F54" s="88">
        <f>SUMIF('DA GHGI_ETS data'!$B$8:$B$193,$C54,'DA GHGI_ETS data'!$L$8:$L$194)</f>
        <v>18.303664532525293</v>
      </c>
      <c r="G54" s="88">
        <f>SUMIF('DA GHGI_ETS data'!$B$8:$B$193,$C54,'DA GHGI_ETS data'!$X$8:$X$194)</f>
        <v>0</v>
      </c>
      <c r="H54" s="89">
        <f t="shared" si="0"/>
        <v>22.59772322013929</v>
      </c>
      <c r="I54" s="88">
        <f>SUMIF('DA GHGI_ETS data'!$B$8:$B$193,$C54,'DA GHGI_ETS data'!$R$8:$R$194)</f>
        <v>18.303664532525293</v>
      </c>
      <c r="K54" s="98">
        <f t="shared" si="1"/>
        <v>1</v>
      </c>
      <c r="L54" s="98">
        <f t="shared" si="2"/>
        <v>1</v>
      </c>
    </row>
    <row r="55" spans="2:12" ht="10.5">
      <c r="B55" s="12" t="s">
        <v>346</v>
      </c>
      <c r="E55" s="95">
        <f>SUM(E8:E54)</f>
        <v>53706.57960240441</v>
      </c>
      <c r="F55" s="95">
        <f>SUM(F8:F54)</f>
        <v>42056.62717494695</v>
      </c>
      <c r="G55" s="95">
        <f>SUM(G8:G54)</f>
        <v>23778.85948683588</v>
      </c>
      <c r="H55" s="95">
        <f>SUM(H8:H54)</f>
        <v>30493.930538852088</v>
      </c>
      <c r="I55" s="95">
        <f>SUM(I8:I54)</f>
        <v>18843.978111394637</v>
      </c>
      <c r="K55" s="98">
        <f t="shared" si="1"/>
        <v>0.44806203866533445</v>
      </c>
      <c r="L55" s="98">
        <f t="shared" si="2"/>
        <v>0.5677876112126659</v>
      </c>
    </row>
    <row r="56" spans="2:9" ht="10.5">
      <c r="B56" s="11" t="s">
        <v>347</v>
      </c>
      <c r="E56" s="96">
        <f>E55-'DA GHGI_ETS data'!F194</f>
        <v>0</v>
      </c>
      <c r="F56" s="96">
        <f>F55-'DA GHGI_ETS data'!L194</f>
        <v>0</v>
      </c>
      <c r="G56" s="96">
        <f>G55-'DA GHGI_ETS data'!X194</f>
        <v>0</v>
      </c>
      <c r="H56" s="96"/>
      <c r="I56" s="96">
        <f>I55-'DA GHGI_ETS data'!R194</f>
        <v>0</v>
      </c>
    </row>
    <row r="57" ht="10.5">
      <c r="H57" s="9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57"/>
  <sheetViews>
    <sheetView zoomScale="80" zoomScaleNormal="80" zoomScalePageLayoutView="0" workbookViewId="0" topLeftCell="A1">
      <selection activeCell="H65" sqref="H65"/>
    </sheetView>
  </sheetViews>
  <sheetFormatPr defaultColWidth="9.140625" defaultRowHeight="10.5"/>
  <cols>
    <col min="1" max="1" width="2.8515625" style="0" customWidth="1"/>
    <col min="2" max="2" width="18.00390625" style="0" customWidth="1"/>
    <col min="3" max="3" width="15.7109375" style="0" customWidth="1"/>
    <col min="4" max="4" width="45.28125" style="0" customWidth="1"/>
    <col min="5" max="6" width="11.57421875" style="8" bestFit="1" customWidth="1"/>
    <col min="7" max="7" width="17.8515625" style="8" bestFit="1" customWidth="1"/>
    <col min="8" max="8" width="17.57421875" style="8" customWidth="1"/>
    <col min="9" max="9" width="17.7109375" style="8" bestFit="1" customWidth="1"/>
    <col min="10" max="10" width="3.7109375" style="0" customWidth="1"/>
    <col min="11" max="11" width="18.421875" style="0" bestFit="1" customWidth="1"/>
    <col min="12" max="12" width="19.57421875" style="0" bestFit="1" customWidth="1"/>
  </cols>
  <sheetData>
    <row r="2" ht="10.5">
      <c r="B2" s="12" t="s">
        <v>352</v>
      </c>
    </row>
    <row r="3" ht="12">
      <c r="B3" s="9" t="s">
        <v>297</v>
      </c>
    </row>
    <row r="4" ht="10.5">
      <c r="B4" s="153" t="s">
        <v>397</v>
      </c>
    </row>
    <row r="6" spans="2:12" ht="10.5">
      <c r="B6" s="12" t="s">
        <v>302</v>
      </c>
      <c r="C6" s="12" t="s">
        <v>119</v>
      </c>
      <c r="D6" s="12" t="s">
        <v>303</v>
      </c>
      <c r="E6" s="14" t="s">
        <v>272</v>
      </c>
      <c r="F6" s="14" t="s">
        <v>272</v>
      </c>
      <c r="G6" s="14" t="s">
        <v>299</v>
      </c>
      <c r="H6" s="14" t="s">
        <v>300</v>
      </c>
      <c r="I6" s="14" t="s">
        <v>300</v>
      </c>
      <c r="K6" s="14" t="s">
        <v>348</v>
      </c>
      <c r="L6" s="14" t="s">
        <v>349</v>
      </c>
    </row>
    <row r="7" spans="3:9" ht="10.5">
      <c r="C7" s="86"/>
      <c r="D7" s="86"/>
      <c r="E7" s="87" t="s">
        <v>278</v>
      </c>
      <c r="F7" s="87" t="s">
        <v>298</v>
      </c>
      <c r="G7" s="87" t="s">
        <v>298</v>
      </c>
      <c r="H7" s="87" t="s">
        <v>278</v>
      </c>
      <c r="I7" s="87" t="s">
        <v>298</v>
      </c>
    </row>
    <row r="8" spans="2:12" ht="10.5">
      <c r="B8" t="s">
        <v>118</v>
      </c>
      <c r="C8" t="s">
        <v>129</v>
      </c>
      <c r="D8" t="s">
        <v>10</v>
      </c>
      <c r="E8" s="88">
        <f>SUMIF('DA GHGI_ETS data'!$B$8:$B$193,$C8,'DA GHGI_ETS data'!$G$8:$G$194)</f>
        <v>14763.494572791931</v>
      </c>
      <c r="F8" s="88">
        <f>SUMIF('DA GHGI_ETS data'!$B$8:$B$193,$C8,'DA GHGI_ETS data'!$M$8:$M$194)</f>
        <v>14682.62664524294</v>
      </c>
      <c r="G8" s="88">
        <f>SUMIF('DA GHGI_ETS data'!$B$8:$B$193,$C8,'DA GHGI_ETS data'!$Y$8:$Y$194)</f>
        <v>14596.200917227381</v>
      </c>
      <c r="H8" s="89">
        <f>E8-F8+I8</f>
        <v>167.29365556455014</v>
      </c>
      <c r="I8" s="88">
        <f>SUMIF('DA GHGI_ETS data'!$B$8:$B$193,$C8,'DA GHGI_ETS data'!$S$8:$S$194)</f>
        <v>86.4257280155598</v>
      </c>
      <c r="K8" s="98">
        <f>I8/F8</f>
        <v>0.0058862579634932745</v>
      </c>
      <c r="L8" s="98">
        <f>H8/E8</f>
        <v>0.011331575646924436</v>
      </c>
    </row>
    <row r="9" spans="2:12" ht="10.5">
      <c r="B9" t="s">
        <v>118</v>
      </c>
      <c r="C9" t="s">
        <v>130</v>
      </c>
      <c r="D9" t="s">
        <v>11</v>
      </c>
      <c r="E9" s="88">
        <f>SUMIF('DA GHGI_ETS data'!$B$8:$B$193,$C9,'DA GHGI_ETS data'!$G$8:$G$194)</f>
        <v>2992.0604395500973</v>
      </c>
      <c r="F9" s="88">
        <f>SUMIF('DA GHGI_ETS data'!$B$8:$B$193,$C9,'DA GHGI_ETS data'!$M$8:$M$194)</f>
        <v>2966.4903805257077</v>
      </c>
      <c r="G9" s="88">
        <f>SUMIF('DA GHGI_ETS data'!$B$8:$B$193,$C9,'DA GHGI_ETS data'!$Y$8:$Y$194)</f>
        <v>3331.1032836731024</v>
      </c>
      <c r="H9" s="89">
        <f aca="true" t="shared" si="0" ref="H9:H54">E9-F9+I9</f>
        <v>25.570059024389593</v>
      </c>
      <c r="I9" s="88">
        <f>SUMIF('DA GHGI_ETS data'!$B$8:$B$193,$C9,'DA GHGI_ETS data'!$S$8:$S$194)</f>
        <v>0</v>
      </c>
      <c r="K9" s="98">
        <f aca="true" t="shared" si="1" ref="K9:K55">I9/F9</f>
        <v>0</v>
      </c>
      <c r="L9" s="98">
        <f aca="true" t="shared" si="2" ref="L9:L55">H9/E9</f>
        <v>0.008545970090174531</v>
      </c>
    </row>
    <row r="10" spans="2:12" ht="10.5">
      <c r="B10" t="s">
        <v>118</v>
      </c>
      <c r="C10" s="11" t="s">
        <v>122</v>
      </c>
      <c r="D10" s="9" t="s">
        <v>396</v>
      </c>
      <c r="E10" s="88">
        <f>SUMIF('DA GHGI_ETS data'!$B$8:$B$193,$C10,'DA GHGI_ETS data'!$G$8:$G$194)</f>
        <v>1.7293215982847647</v>
      </c>
      <c r="F10" s="88">
        <f>SUMIF('DA GHGI_ETS data'!$B$8:$B$193,$C10,'DA GHGI_ETS data'!$M$8:$M$194)</f>
        <v>1.7218410661135979</v>
      </c>
      <c r="G10" s="88">
        <f>SUMIF('DA GHGI_ETS data'!$B$8:$B$193,$C10,'DA GHGI_ETS data'!$Y$8:$Y$194)</f>
        <v>0</v>
      </c>
      <c r="H10" s="89">
        <f t="shared" si="0"/>
        <v>1.7293215982847647</v>
      </c>
      <c r="I10" s="88">
        <f>SUMIF('DA GHGI_ETS data'!$B$8:$B$193,$C10,'DA GHGI_ETS data'!$S$8:$S$194)</f>
        <v>1.7218410661135979</v>
      </c>
      <c r="K10" s="98">
        <f t="shared" si="1"/>
        <v>1</v>
      </c>
      <c r="L10" s="98">
        <f t="shared" si="2"/>
        <v>1</v>
      </c>
    </row>
    <row r="11" spans="2:12" ht="10.5">
      <c r="B11" t="s">
        <v>118</v>
      </c>
      <c r="C11" s="11" t="s">
        <v>7</v>
      </c>
      <c r="D11" t="s">
        <v>14</v>
      </c>
      <c r="E11" s="88">
        <f>SUMIF('DA GHGI_ETS data'!$B$8:$B$193,$C11,'DA GHGI_ETS data'!$G$8:$G$194)</f>
        <v>9.751228554254313</v>
      </c>
      <c r="F11" s="88">
        <f>SUMIF('DA GHGI_ETS data'!$B$8:$B$193,$C11,'DA GHGI_ETS data'!$M$8:$M$194)</f>
        <v>9.7413427655677</v>
      </c>
      <c r="G11" s="88">
        <f>SUMIF('DA GHGI_ETS data'!$B$8:$B$193,$C11,'DA GHGI_ETS data'!$Y$8:$Y$194)</f>
        <v>1.5243579316395401</v>
      </c>
      <c r="H11" s="89">
        <f t="shared" si="0"/>
        <v>0.009885788686613495</v>
      </c>
      <c r="I11" s="88">
        <f>SUMIF('DA GHGI_ETS data'!$B$8:$B$193,$C11,'DA GHGI_ETS data'!$S$8:$S$194)</f>
        <v>0</v>
      </c>
      <c r="K11" s="98">
        <f t="shared" si="1"/>
        <v>0</v>
      </c>
      <c r="L11" s="98">
        <f t="shared" si="2"/>
        <v>0.0010137993004276857</v>
      </c>
    </row>
    <row r="12" spans="2:12" ht="10.5">
      <c r="B12" t="s">
        <v>118</v>
      </c>
      <c r="C12" s="11" t="s">
        <v>2</v>
      </c>
      <c r="D12" s="9" t="s">
        <v>392</v>
      </c>
      <c r="E12" s="88">
        <f>SUMIF('DA GHGI_ETS data'!$B$8:$B$193,$C12,'DA GHGI_ETS data'!$G$8:$G$194)</f>
        <v>49.31425822721824</v>
      </c>
      <c r="F12" s="88">
        <f>SUMIF('DA GHGI_ETS data'!$B$8:$B$193,$C12,'DA GHGI_ETS data'!$M$8:$M$194)</f>
        <v>47.50180437247684</v>
      </c>
      <c r="G12" s="88">
        <f>SUMIF('DA GHGI_ETS data'!$B$8:$B$193,$C12,'DA GHGI_ETS data'!$Y$8:$Y$194)</f>
        <v>47.87173349950001</v>
      </c>
      <c r="H12" s="89">
        <f t="shared" si="0"/>
        <v>1.812453854741399</v>
      </c>
      <c r="I12" s="88">
        <f>SUMIF('DA GHGI_ETS data'!$B$8:$B$193,$C12,'DA GHGI_ETS data'!$S$8:$S$194)</f>
        <v>0</v>
      </c>
      <c r="K12" s="98">
        <f t="shared" si="1"/>
        <v>0</v>
      </c>
      <c r="L12" s="98">
        <f t="shared" si="2"/>
        <v>0.03675314036744536</v>
      </c>
    </row>
    <row r="13" spans="2:12" ht="10.5">
      <c r="B13" t="s">
        <v>3</v>
      </c>
      <c r="C13" t="s">
        <v>123</v>
      </c>
      <c r="D13" s="9" t="s">
        <v>393</v>
      </c>
      <c r="E13" s="88">
        <f>SUMIF('DA GHGI_ETS data'!$B$8:$B$193,$C13,'DA GHGI_ETS data'!$G$8:$G$194)</f>
        <v>7843.812888640103</v>
      </c>
      <c r="F13" s="88">
        <f>SUMIF('DA GHGI_ETS data'!$B$8:$B$193,$C13,'DA GHGI_ETS data'!$M$8:$M$194)</f>
        <v>7751.264902473018</v>
      </c>
      <c r="G13" s="88">
        <f>SUMIF('DA GHGI_ETS data'!$B$8:$B$193,$C13,'DA GHGI_ETS data'!$Y$8:$Y$194)</f>
        <v>7046.484678221762</v>
      </c>
      <c r="H13" s="89">
        <f t="shared" si="0"/>
        <v>797.3282104183409</v>
      </c>
      <c r="I13" s="88">
        <f>SUMIF('DA GHGI_ETS data'!$B$8:$B$193,$C13,'DA GHGI_ETS data'!$S$8:$S$194)</f>
        <v>704.7802242512562</v>
      </c>
      <c r="K13" s="98">
        <f t="shared" si="1"/>
        <v>0.09092454368659213</v>
      </c>
      <c r="L13" s="98">
        <f t="shared" si="2"/>
        <v>0.10165059031087816</v>
      </c>
    </row>
    <row r="14" spans="2:12" ht="10.5">
      <c r="B14" t="s">
        <v>3</v>
      </c>
      <c r="C14" t="s">
        <v>126</v>
      </c>
      <c r="D14" s="9" t="s">
        <v>304</v>
      </c>
      <c r="E14" s="88">
        <f>SUMIF('DA GHGI_ETS data'!$B$8:$B$193,$C14,'DA GHGI_ETS data'!$G$8:$G$194)</f>
        <v>3171.859449966488</v>
      </c>
      <c r="F14" s="88">
        <f>SUMIF('DA GHGI_ETS data'!$B$8:$B$193,$C14,'DA GHGI_ETS data'!$M$8:$M$194)</f>
        <v>3106.9577344014724</v>
      </c>
      <c r="G14" s="88">
        <f>SUMIF('DA GHGI_ETS data'!$B$8:$B$193,$C14,'DA GHGI_ETS data'!$Y$8:$Y$194)</f>
        <v>780.1610210159915</v>
      </c>
      <c r="H14" s="89">
        <f t="shared" si="0"/>
        <v>2391.6984289504962</v>
      </c>
      <c r="I14" s="88">
        <f>SUMIF('DA GHGI_ETS data'!$B$8:$B$193,$C14,'DA GHGI_ETS data'!$S$8:$S$194)</f>
        <v>2326.796713385481</v>
      </c>
      <c r="K14" s="98">
        <f t="shared" si="1"/>
        <v>0.7488987338392994</v>
      </c>
      <c r="L14" s="98">
        <f t="shared" si="2"/>
        <v>0.7540366988757228</v>
      </c>
    </row>
    <row r="15" spans="2:12" ht="10.5">
      <c r="B15" t="s">
        <v>3</v>
      </c>
      <c r="C15" s="11" t="s">
        <v>1</v>
      </c>
      <c r="D15" s="9" t="s">
        <v>394</v>
      </c>
      <c r="E15" s="88">
        <f>SUMIF('DA GHGI_ETS data'!$B$8:$B$193,$C15,'DA GHGI_ETS data'!$G$8:$G$194)</f>
        <v>792.805742466468</v>
      </c>
      <c r="F15" s="88">
        <f>SUMIF('DA GHGI_ETS data'!$B$8:$B$193,$C15,'DA GHGI_ETS data'!$M$8:$M$194)</f>
        <v>788.5432989553065</v>
      </c>
      <c r="G15" s="88">
        <f>SUMIF('DA GHGI_ETS data'!$B$8:$B$193,$C15,'DA GHGI_ETS data'!$Y$8:$Y$194)</f>
        <v>785.1899007835643</v>
      </c>
      <c r="H15" s="89">
        <f t="shared" si="0"/>
        <v>4.262443511161564</v>
      </c>
      <c r="I15" s="88">
        <f>SUMIF('DA GHGI_ETS data'!$B$8:$B$193,$C15,'DA GHGI_ETS data'!$S$8:$S$194)</f>
        <v>0</v>
      </c>
      <c r="K15" s="98">
        <f t="shared" si="1"/>
        <v>0</v>
      </c>
      <c r="L15" s="98">
        <f t="shared" si="2"/>
        <v>0.005376403427529216</v>
      </c>
    </row>
    <row r="16" spans="2:12" ht="10.5">
      <c r="B16" t="s">
        <v>3</v>
      </c>
      <c r="C16" s="11" t="s">
        <v>0</v>
      </c>
      <c r="D16" s="9" t="s">
        <v>395</v>
      </c>
      <c r="E16" s="88">
        <f>SUMIF('DA GHGI_ETS data'!$B$8:$B$193,$C16,'DA GHGI_ETS data'!$G$8:$G$194)</f>
        <v>0</v>
      </c>
      <c r="F16" s="88">
        <f>SUMIF('DA GHGI_ETS data'!$B$8:$B$193,$C16,'DA GHGI_ETS data'!$M$8:$M$194)</f>
        <v>0</v>
      </c>
      <c r="G16" s="88">
        <f>SUMIF('DA GHGI_ETS data'!$B$8:$B$193,$C16,'DA GHGI_ETS data'!$Y$8:$Y$194)</f>
        <v>0</v>
      </c>
      <c r="H16" s="89">
        <f t="shared" si="0"/>
        <v>0</v>
      </c>
      <c r="I16" s="88">
        <f>SUMIF('DA GHGI_ETS data'!$B$8:$B$193,$C16,'DA GHGI_ETS data'!$S$8:$S$194)</f>
        <v>0</v>
      </c>
      <c r="K16" s="98"/>
      <c r="L16" s="98"/>
    </row>
    <row r="17" spans="2:12" ht="10.5">
      <c r="B17" t="s">
        <v>5</v>
      </c>
      <c r="C17" t="s">
        <v>86</v>
      </c>
      <c r="D17" s="9" t="s">
        <v>305</v>
      </c>
      <c r="E17" s="88">
        <f>SUMIF('DA GHGI_ETS data'!$B$8:$B$193,$C17,'DA GHGI_ETS data'!$G$8:$G$194)</f>
        <v>24.256221645931124</v>
      </c>
      <c r="F17" s="88">
        <f>SUMIF('DA GHGI_ETS data'!$B$8:$B$193,$C17,'DA GHGI_ETS data'!$M$8:$M$194)</f>
        <v>23.966447121056724</v>
      </c>
      <c r="G17" s="88">
        <f>SUMIF('DA GHGI_ETS data'!$B$8:$B$193,$C17,'DA GHGI_ETS data'!$Y$8:$Y$194)</f>
        <v>0</v>
      </c>
      <c r="H17" s="89">
        <f t="shared" si="0"/>
        <v>24.256221645931124</v>
      </c>
      <c r="I17" s="88">
        <f>SUMIF('DA GHGI_ETS data'!$B$8:$B$193,$C17,'DA GHGI_ETS data'!$S$8:$S$194)</f>
        <v>23.966447121056724</v>
      </c>
      <c r="K17" s="98">
        <f t="shared" si="1"/>
        <v>1</v>
      </c>
      <c r="L17" s="98">
        <f t="shared" si="2"/>
        <v>1</v>
      </c>
    </row>
    <row r="18" spans="2:12" ht="10.5">
      <c r="B18" t="s">
        <v>5</v>
      </c>
      <c r="C18" t="s">
        <v>87</v>
      </c>
      <c r="D18" s="9" t="s">
        <v>306</v>
      </c>
      <c r="E18" s="88">
        <f>SUMIF('DA GHGI_ETS data'!$B$8:$B$193,$C18,'DA GHGI_ETS data'!$G$8:$G$194)</f>
        <v>6011.294372737677</v>
      </c>
      <c r="F18" s="88">
        <f>SUMIF('DA GHGI_ETS data'!$B$8:$B$193,$C18,'DA GHGI_ETS data'!$M$8:$M$194)</f>
        <v>5953.652012004077</v>
      </c>
      <c r="G18" s="88">
        <f>SUMIF('DA GHGI_ETS data'!$B$8:$B$193,$C18,'DA GHGI_ETS data'!$Y$8:$Y$194)</f>
        <v>0</v>
      </c>
      <c r="H18" s="89">
        <f t="shared" si="0"/>
        <v>6011.294372737677</v>
      </c>
      <c r="I18" s="88">
        <f>SUMIF('DA GHGI_ETS data'!$B$8:$B$193,$C18,'DA GHGI_ETS data'!$S$8:$S$194)</f>
        <v>5953.652012004077</v>
      </c>
      <c r="K18" s="98">
        <f t="shared" si="1"/>
        <v>1</v>
      </c>
      <c r="L18" s="98">
        <f t="shared" si="2"/>
        <v>1</v>
      </c>
    </row>
    <row r="19" spans="2:12" ht="10.5">
      <c r="B19" t="s">
        <v>5</v>
      </c>
      <c r="C19" t="s">
        <v>90</v>
      </c>
      <c r="D19" s="9" t="s">
        <v>8</v>
      </c>
      <c r="E19" s="88">
        <f>SUMIF('DA GHGI_ETS data'!$B$8:$B$193,$C19,'DA GHGI_ETS data'!$G$8:$G$194)</f>
        <v>212.90501392405145</v>
      </c>
      <c r="F19" s="88">
        <f>SUMIF('DA GHGI_ETS data'!$B$8:$B$193,$C19,'DA GHGI_ETS data'!$M$8:$M$194)</f>
        <v>190.393629605988</v>
      </c>
      <c r="G19" s="88">
        <f>SUMIF('DA GHGI_ETS data'!$B$8:$B$193,$C19,'DA GHGI_ETS data'!$Y$8:$Y$194)</f>
        <v>0</v>
      </c>
      <c r="H19" s="89">
        <f t="shared" si="0"/>
        <v>212.90501392405145</v>
      </c>
      <c r="I19" s="88">
        <f>SUMIF('DA GHGI_ETS data'!$B$8:$B$193,$C19,'DA GHGI_ETS data'!$S$8:$S$194)</f>
        <v>190.393629605988</v>
      </c>
      <c r="K19" s="98">
        <f t="shared" si="1"/>
        <v>1</v>
      </c>
      <c r="L19" s="98">
        <f t="shared" si="2"/>
        <v>1</v>
      </c>
    </row>
    <row r="20" spans="2:12" ht="10.5">
      <c r="B20" t="s">
        <v>5</v>
      </c>
      <c r="C20" t="s">
        <v>91</v>
      </c>
      <c r="D20" s="9" t="s">
        <v>311</v>
      </c>
      <c r="E20" s="88">
        <f>SUMIF('DA GHGI_ETS data'!$B$8:$B$193,$C20,'DA GHGI_ETS data'!$G$8:$G$194)</f>
        <v>534.560833933758</v>
      </c>
      <c r="F20" s="88">
        <f>SUMIF('DA GHGI_ETS data'!$B$8:$B$193,$C20,'DA GHGI_ETS data'!$M$8:$M$194)</f>
        <v>530.335902662404</v>
      </c>
      <c r="G20" s="88">
        <f>SUMIF('DA GHGI_ETS data'!$B$8:$B$193,$C20,'DA GHGI_ETS data'!$Y$8:$Y$194)</f>
        <v>0</v>
      </c>
      <c r="H20" s="89">
        <f t="shared" si="0"/>
        <v>534.560833933758</v>
      </c>
      <c r="I20" s="88">
        <f>SUMIF('DA GHGI_ETS data'!$B$8:$B$193,$C20,'DA GHGI_ETS data'!$S$8:$S$194)</f>
        <v>530.335902662404</v>
      </c>
      <c r="K20" s="98">
        <f t="shared" si="1"/>
        <v>1</v>
      </c>
      <c r="L20" s="98">
        <f t="shared" si="2"/>
        <v>1</v>
      </c>
    </row>
    <row r="21" spans="2:12" ht="10.5">
      <c r="B21" t="s">
        <v>5</v>
      </c>
      <c r="C21" t="s">
        <v>92</v>
      </c>
      <c r="D21" s="9" t="s">
        <v>312</v>
      </c>
      <c r="E21" s="88">
        <f>SUMIF('DA GHGI_ETS data'!$B$8:$B$193,$C21,'DA GHGI_ETS data'!$G$8:$G$194)</f>
        <v>5.42063462469817</v>
      </c>
      <c r="F21" s="88">
        <f>SUMIF('DA GHGI_ETS data'!$B$8:$B$193,$C21,'DA GHGI_ETS data'!$M$8:$M$194)</f>
        <v>4.792776061798046</v>
      </c>
      <c r="G21" s="88">
        <f>SUMIF('DA GHGI_ETS data'!$B$8:$B$193,$C21,'DA GHGI_ETS data'!$Y$8:$Y$194)</f>
        <v>0</v>
      </c>
      <c r="H21" s="89">
        <f t="shared" si="0"/>
        <v>5.42063462469817</v>
      </c>
      <c r="I21" s="88">
        <f>SUMIF('DA GHGI_ETS data'!$B$8:$B$193,$C21,'DA GHGI_ETS data'!$S$8:$S$194)</f>
        <v>4.792776061798046</v>
      </c>
      <c r="K21" s="98">
        <f t="shared" si="1"/>
        <v>1</v>
      </c>
      <c r="L21" s="98">
        <f t="shared" si="2"/>
        <v>1</v>
      </c>
    </row>
    <row r="22" spans="2:12" ht="10.5">
      <c r="B22" t="s">
        <v>3</v>
      </c>
      <c r="C22" t="s">
        <v>127</v>
      </c>
      <c r="D22" s="9" t="s">
        <v>313</v>
      </c>
      <c r="E22" s="88">
        <f>SUMIF('DA GHGI_ETS data'!$B$8:$B$193,$C22,'DA GHGI_ETS data'!$G$8:$G$194)</f>
        <v>440.10966453728867</v>
      </c>
      <c r="F22" s="88">
        <f>SUMIF('DA GHGI_ETS data'!$B$8:$B$193,$C22,'DA GHGI_ETS data'!$M$8:$M$194)</f>
        <v>438.85808097456686</v>
      </c>
      <c r="G22" s="88">
        <f>SUMIF('DA GHGI_ETS data'!$B$8:$B$193,$C22,'DA GHGI_ETS data'!$Y$8:$Y$194)</f>
        <v>0.0943880388549821</v>
      </c>
      <c r="H22" s="89">
        <f t="shared" si="0"/>
        <v>440.0152764984337</v>
      </c>
      <c r="I22" s="88">
        <f>SUMIF('DA GHGI_ETS data'!$B$8:$B$193,$C22,'DA GHGI_ETS data'!$S$8:$S$194)</f>
        <v>438.7636929357119</v>
      </c>
      <c r="K22" s="98">
        <f t="shared" si="1"/>
        <v>0.9997849235483021</v>
      </c>
      <c r="L22" s="98">
        <f t="shared" si="2"/>
        <v>0.9997855351825682</v>
      </c>
    </row>
    <row r="23" spans="2:12" ht="10.5">
      <c r="B23" t="s">
        <v>4</v>
      </c>
      <c r="C23" s="11" t="s">
        <v>307</v>
      </c>
      <c r="D23" s="9" t="s">
        <v>145</v>
      </c>
      <c r="E23" s="88">
        <f>SUMIF('DA GHGI_ETS data'!$B$8:$B$193,$C23,'DA GHGI_ETS data'!$G$8:$G$194)</f>
        <v>468.7614097724821</v>
      </c>
      <c r="F23" s="88">
        <f>SUMIF('DA GHGI_ETS data'!$B$8:$B$193,$C23,'DA GHGI_ETS data'!$M$8:$M$194)</f>
        <v>467.0025264717128</v>
      </c>
      <c r="G23" s="88">
        <f>SUMIF('DA GHGI_ETS data'!$B$8:$B$193,$C23,'DA GHGI_ETS data'!$Y$8:$Y$194)</f>
        <v>14.60588102247121</v>
      </c>
      <c r="H23" s="89">
        <f t="shared" si="0"/>
        <v>454.1555287500109</v>
      </c>
      <c r="I23" s="88">
        <f>SUMIF('DA GHGI_ETS data'!$B$8:$B$193,$C23,'DA GHGI_ETS data'!$S$8:$S$194)</f>
        <v>452.3966454492416</v>
      </c>
      <c r="K23" s="98">
        <f t="shared" si="1"/>
        <v>0.9687241927087177</v>
      </c>
      <c r="L23" s="98">
        <f t="shared" si="2"/>
        <v>0.9688415455752633</v>
      </c>
    </row>
    <row r="24" spans="2:12" ht="10.5">
      <c r="B24" t="s">
        <v>270</v>
      </c>
      <c r="C24" t="s">
        <v>93</v>
      </c>
      <c r="D24" s="9" t="s">
        <v>314</v>
      </c>
      <c r="E24" s="88">
        <f>SUMIF('DA GHGI_ETS data'!$B$8:$B$193,$C24,'DA GHGI_ETS data'!$G$8:$G$194)</f>
        <v>4378.594662216604</v>
      </c>
      <c r="F24" s="88">
        <f>SUMIF('DA GHGI_ETS data'!$B$8:$B$193,$C24,'DA GHGI_ETS data'!$M$8:$M$194)</f>
        <v>4314.656850850447</v>
      </c>
      <c r="G24" s="88">
        <f>SUMIF('DA GHGI_ETS data'!$B$8:$B$193,$C24,'DA GHGI_ETS data'!$Y$8:$Y$194)</f>
        <v>0</v>
      </c>
      <c r="H24" s="89">
        <f t="shared" si="0"/>
        <v>4378.594662216604</v>
      </c>
      <c r="I24" s="88">
        <f>SUMIF('DA GHGI_ETS data'!$B$8:$B$193,$C24,'DA GHGI_ETS data'!$S$8:$S$194)</f>
        <v>4314.656850850447</v>
      </c>
      <c r="K24" s="98">
        <f t="shared" si="1"/>
        <v>1</v>
      </c>
      <c r="L24" s="98">
        <f t="shared" si="2"/>
        <v>1</v>
      </c>
    </row>
    <row r="25" spans="2:12" ht="10.5">
      <c r="B25" t="s">
        <v>277</v>
      </c>
      <c r="C25" t="s">
        <v>120</v>
      </c>
      <c r="D25" s="9" t="s">
        <v>315</v>
      </c>
      <c r="E25" s="88">
        <f>SUMIF('DA GHGI_ETS data'!$B$8:$B$193,$C25,'DA GHGI_ETS data'!$G$8:$G$194)</f>
        <v>560.9037121635985</v>
      </c>
      <c r="F25" s="88">
        <f>SUMIF('DA GHGI_ETS data'!$B$8:$B$193,$C25,'DA GHGI_ETS data'!$M$8:$M$194)</f>
        <v>503.20519756295397</v>
      </c>
      <c r="G25" s="88">
        <f>SUMIF('DA GHGI_ETS data'!$B$8:$B$193,$C25,'DA GHGI_ETS data'!$Y$8:$Y$194)</f>
        <v>0</v>
      </c>
      <c r="H25" s="89">
        <f t="shared" si="0"/>
        <v>560.9037121635985</v>
      </c>
      <c r="I25" s="88">
        <f>SUMIF('DA GHGI_ETS data'!$B$8:$B$193,$C25,'DA GHGI_ETS data'!$S$8:$S$194)</f>
        <v>503.20519756295397</v>
      </c>
      <c r="K25" s="98">
        <f t="shared" si="1"/>
        <v>1</v>
      </c>
      <c r="L25" s="98">
        <f t="shared" si="2"/>
        <v>1</v>
      </c>
    </row>
    <row r="26" spans="2:12" ht="10.5">
      <c r="B26" t="s">
        <v>5</v>
      </c>
      <c r="C26" t="s">
        <v>94</v>
      </c>
      <c r="D26" s="9" t="s">
        <v>316</v>
      </c>
      <c r="E26" s="88">
        <f>SUMIF('DA GHGI_ETS data'!$B$8:$B$193,$C26,'DA GHGI_ETS data'!$G$8:$G$194)</f>
        <v>107.50295620938078</v>
      </c>
      <c r="F26" s="88">
        <f>SUMIF('DA GHGI_ETS data'!$B$8:$B$193,$C26,'DA GHGI_ETS data'!$M$8:$M$194)</f>
        <v>106.45942151989924</v>
      </c>
      <c r="G26" s="88">
        <f>SUMIF('DA GHGI_ETS data'!$B$8:$B$193,$C26,'DA GHGI_ETS data'!$Y$8:$Y$194)</f>
        <v>0</v>
      </c>
      <c r="H26" s="89">
        <f t="shared" si="0"/>
        <v>107.50295620938078</v>
      </c>
      <c r="I26" s="88">
        <f>SUMIF('DA GHGI_ETS data'!$B$8:$B$193,$C26,'DA GHGI_ETS data'!$S$8:$S$194)</f>
        <v>106.45942151989924</v>
      </c>
      <c r="K26" s="98">
        <f t="shared" si="1"/>
        <v>1</v>
      </c>
      <c r="L26" s="98">
        <f t="shared" si="2"/>
        <v>1</v>
      </c>
    </row>
    <row r="27" spans="2:12" ht="10.5">
      <c r="B27" t="s">
        <v>118</v>
      </c>
      <c r="C27" t="s">
        <v>95</v>
      </c>
      <c r="D27" s="9" t="s">
        <v>317</v>
      </c>
      <c r="E27" s="88">
        <f>SUMIF('DA GHGI_ETS data'!$B$8:$B$193,$C27,'DA GHGI_ETS data'!$G$8:$G$194)</f>
        <v>338.7763430678657</v>
      </c>
      <c r="F27" s="88">
        <f>SUMIF('DA GHGI_ETS data'!$B$8:$B$193,$C27,'DA GHGI_ETS data'!$M$8:$M$194)</f>
        <v>0</v>
      </c>
      <c r="G27" s="88">
        <f>SUMIF('DA GHGI_ETS data'!$B$8:$B$193,$C27,'DA GHGI_ETS data'!$Y$8:$Y$194)</f>
        <v>0</v>
      </c>
      <c r="H27" s="89">
        <f t="shared" si="0"/>
        <v>338.7763430678657</v>
      </c>
      <c r="I27" s="88">
        <f>SUMIF('DA GHGI_ETS data'!$B$8:$B$193,$C27,'DA GHGI_ETS data'!$S$8:$S$194)</f>
        <v>0</v>
      </c>
      <c r="K27" s="98"/>
      <c r="L27" s="98">
        <f t="shared" si="2"/>
        <v>1</v>
      </c>
    </row>
    <row r="28" spans="2:12" ht="10.5">
      <c r="B28" t="s">
        <v>118</v>
      </c>
      <c r="C28" t="s">
        <v>100</v>
      </c>
      <c r="D28" s="9" t="s">
        <v>318</v>
      </c>
      <c r="E28" s="88">
        <f>SUMIF('DA GHGI_ETS data'!$B$8:$B$193,$C28,'DA GHGI_ETS data'!$G$8:$G$194)</f>
        <v>15.923114681507318</v>
      </c>
      <c r="F28" s="88">
        <f>SUMIF('DA GHGI_ETS data'!$B$8:$B$193,$C28,'DA GHGI_ETS data'!$M$8:$M$194)</f>
        <v>13.728617922191242</v>
      </c>
      <c r="G28" s="88">
        <f>SUMIF('DA GHGI_ETS data'!$B$8:$B$193,$C28,'DA GHGI_ETS data'!$Y$8:$Y$194)</f>
        <v>0</v>
      </c>
      <c r="H28" s="89">
        <f t="shared" si="0"/>
        <v>15.923114681507318</v>
      </c>
      <c r="I28" s="88">
        <f>SUMIF('DA GHGI_ETS data'!$B$8:$B$193,$C28,'DA GHGI_ETS data'!$S$8:$S$194)</f>
        <v>13.728617922191242</v>
      </c>
      <c r="K28" s="98">
        <f t="shared" si="1"/>
        <v>1</v>
      </c>
      <c r="L28" s="98">
        <f t="shared" si="2"/>
        <v>1</v>
      </c>
    </row>
    <row r="29" spans="2:12" ht="10.5">
      <c r="B29" t="s">
        <v>118</v>
      </c>
      <c r="C29" t="s">
        <v>101</v>
      </c>
      <c r="D29" s="9" t="s">
        <v>319</v>
      </c>
      <c r="E29" s="88">
        <f>SUMIF('DA GHGI_ETS data'!$B$8:$B$193,$C29,'DA GHGI_ETS data'!$G$8:$G$194)</f>
        <v>16.401204593770288</v>
      </c>
      <c r="F29" s="88">
        <f>SUMIF('DA GHGI_ETS data'!$B$8:$B$193,$C29,'DA GHGI_ETS data'!$M$8:$M$194)</f>
        <v>15.284683883650006</v>
      </c>
      <c r="G29" s="88">
        <f>SUMIF('DA GHGI_ETS data'!$B$8:$B$193,$C29,'DA GHGI_ETS data'!$Y$8:$Y$194)</f>
        <v>0</v>
      </c>
      <c r="H29" s="89">
        <f t="shared" si="0"/>
        <v>16.401204593770288</v>
      </c>
      <c r="I29" s="88">
        <f>SUMIF('DA GHGI_ETS data'!$B$8:$B$193,$C29,'DA GHGI_ETS data'!$S$8:$S$194)</f>
        <v>15.284683883650006</v>
      </c>
      <c r="K29" s="98">
        <f t="shared" si="1"/>
        <v>1</v>
      </c>
      <c r="L29" s="98">
        <f t="shared" si="2"/>
        <v>1</v>
      </c>
    </row>
    <row r="30" spans="2:12" ht="10.5">
      <c r="B30" t="s">
        <v>118</v>
      </c>
      <c r="C30" t="s">
        <v>106</v>
      </c>
      <c r="D30" s="9" t="s">
        <v>157</v>
      </c>
      <c r="E30" s="88">
        <f>SUMIF('DA GHGI_ETS data'!$B$8:$B$193,$C30,'DA GHGI_ETS data'!$G$8:$G$194)</f>
        <v>207.09213781968842</v>
      </c>
      <c r="F30" s="88">
        <f>SUMIF('DA GHGI_ETS data'!$B$8:$B$193,$C30,'DA GHGI_ETS data'!$M$8:$M$194)</f>
        <v>0.39779869600644696</v>
      </c>
      <c r="G30" s="88">
        <f>SUMIF('DA GHGI_ETS data'!$B$8:$B$193,$C30,'DA GHGI_ETS data'!$Y$8:$Y$194)</f>
        <v>0</v>
      </c>
      <c r="H30" s="89">
        <f t="shared" si="0"/>
        <v>207.09213781968842</v>
      </c>
      <c r="I30" s="88">
        <f>SUMIF('DA GHGI_ETS data'!$B$8:$B$193,$C30,'DA GHGI_ETS data'!$S$8:$S$194)</f>
        <v>0.39779869600644696</v>
      </c>
      <c r="K30" s="98">
        <f t="shared" si="1"/>
        <v>1</v>
      </c>
      <c r="L30" s="98">
        <f t="shared" si="2"/>
        <v>1</v>
      </c>
    </row>
    <row r="31" spans="2:12" ht="10.5">
      <c r="B31" t="s">
        <v>6</v>
      </c>
      <c r="C31" t="s">
        <v>124</v>
      </c>
      <c r="D31" s="9" t="s">
        <v>320</v>
      </c>
      <c r="E31" s="88">
        <f>SUMIF('DA GHGI_ETS data'!$B$8:$B$193,$C31,'DA GHGI_ETS data'!$G$8:$G$194)</f>
        <v>16.608680190694066</v>
      </c>
      <c r="F31" s="88">
        <f>SUMIF('DA GHGI_ETS data'!$B$8:$B$193,$C31,'DA GHGI_ETS data'!$M$8:$M$194)</f>
        <v>16.608680190694066</v>
      </c>
      <c r="G31" s="88">
        <f>SUMIF('DA GHGI_ETS data'!$B$8:$B$193,$C31,'DA GHGI_ETS data'!$Y$8:$Y$194)</f>
        <v>9.1671761</v>
      </c>
      <c r="H31" s="89">
        <f t="shared" si="0"/>
        <v>7.441504090694066</v>
      </c>
      <c r="I31" s="88">
        <f>SUMIF('DA GHGI_ETS data'!$B$8:$B$193,$C31,'DA GHGI_ETS data'!$S$8:$S$194)</f>
        <v>7.441504090694066</v>
      </c>
      <c r="K31" s="98">
        <f t="shared" si="1"/>
        <v>0.4480490927186123</v>
      </c>
      <c r="L31" s="98">
        <f t="shared" si="2"/>
        <v>0.4480490927186123</v>
      </c>
    </row>
    <row r="32" spans="2:12" ht="10.5">
      <c r="B32" t="s">
        <v>118</v>
      </c>
      <c r="C32" s="11" t="s">
        <v>329</v>
      </c>
      <c r="D32" s="9" t="s">
        <v>321</v>
      </c>
      <c r="E32" s="88">
        <f>SUMIF('DA GHGI_ETS data'!$B$8:$B$193,$C32,'DA GHGI_ETS data'!$G$8:$G$194)</f>
        <v>0</v>
      </c>
      <c r="F32" s="88">
        <f>SUMIF('DA GHGI_ETS data'!$B$8:$B$193,$C32,'DA GHGI_ETS data'!$M$8:$M$194)</f>
        <v>0</v>
      </c>
      <c r="G32" s="88">
        <f>SUMIF('DA GHGI_ETS data'!$B$8:$B$193,$C32,'DA GHGI_ETS data'!$Y$8:$Y$194)</f>
        <v>0</v>
      </c>
      <c r="H32" s="89">
        <f t="shared" si="0"/>
        <v>0</v>
      </c>
      <c r="I32" s="88">
        <f>SUMIF('DA GHGI_ETS data'!$B$8:$B$193,$C32,'DA GHGI_ETS data'!$S$8:$S$194)</f>
        <v>0</v>
      </c>
      <c r="K32" s="98"/>
      <c r="L32" s="98"/>
    </row>
    <row r="33" spans="2:12" ht="10.5">
      <c r="B33" t="s">
        <v>6</v>
      </c>
      <c r="C33" t="s">
        <v>131</v>
      </c>
      <c r="D33" s="9" t="s">
        <v>322</v>
      </c>
      <c r="E33" s="88">
        <f>SUMIF('DA GHGI_ETS data'!$B$8:$B$193,$C33,'DA GHGI_ETS data'!$G$8:$G$194)</f>
        <v>0</v>
      </c>
      <c r="F33" s="88">
        <f>SUMIF('DA GHGI_ETS data'!$B$8:$B$193,$C33,'DA GHGI_ETS data'!$M$8:$M$194)</f>
        <v>0</v>
      </c>
      <c r="G33" s="88">
        <f>SUMIF('DA GHGI_ETS data'!$B$8:$B$193,$C33,'DA GHGI_ETS data'!$Y$8:$Y$194)</f>
        <v>1.243363281</v>
      </c>
      <c r="H33" s="89">
        <f t="shared" si="0"/>
        <v>0</v>
      </c>
      <c r="I33" s="88">
        <f>SUMIF('DA GHGI_ETS data'!$B$8:$B$193,$C33,'DA GHGI_ETS data'!$S$8:$S$194)</f>
        <v>0</v>
      </c>
      <c r="K33" s="98"/>
      <c r="L33" s="98"/>
    </row>
    <row r="34" spans="2:12" ht="10.5">
      <c r="B34" t="s">
        <v>6</v>
      </c>
      <c r="C34" t="s">
        <v>109</v>
      </c>
      <c r="D34" s="9" t="s">
        <v>323</v>
      </c>
      <c r="E34" s="88">
        <f>SUMIF('DA GHGI_ETS data'!$B$8:$B$193,$C34,'DA GHGI_ETS data'!$G$8:$G$194)</f>
        <v>0</v>
      </c>
      <c r="F34" s="88">
        <f>SUMIF('DA GHGI_ETS data'!$B$8:$B$193,$C34,'DA GHGI_ETS data'!$M$8:$M$194)</f>
        <v>0</v>
      </c>
      <c r="G34" s="88">
        <f>SUMIF('DA GHGI_ETS data'!$B$8:$B$193,$C34,'DA GHGI_ETS data'!$Y$8:$Y$194)</f>
        <v>0</v>
      </c>
      <c r="H34" s="89">
        <f t="shared" si="0"/>
        <v>0</v>
      </c>
      <c r="I34" s="88">
        <f>SUMIF('DA GHGI_ETS data'!$B$8:$B$193,$C34,'DA GHGI_ETS data'!$S$8:$S$194)</f>
        <v>0</v>
      </c>
      <c r="K34" s="98"/>
      <c r="L34" s="98"/>
    </row>
    <row r="35" spans="2:12" ht="10.5">
      <c r="B35" t="s">
        <v>6</v>
      </c>
      <c r="C35" t="s">
        <v>110</v>
      </c>
      <c r="D35" s="9" t="s">
        <v>111</v>
      </c>
      <c r="E35" s="88">
        <f>SUMIF('DA GHGI_ETS data'!$B$8:$B$193,$C35,'DA GHGI_ETS data'!$G$8:$G$194)</f>
        <v>0</v>
      </c>
      <c r="F35" s="88">
        <f>SUMIF('DA GHGI_ETS data'!$B$8:$B$193,$C35,'DA GHGI_ETS data'!$M$8:$M$194)</f>
        <v>0</v>
      </c>
      <c r="G35" s="88">
        <f>SUMIF('DA GHGI_ETS data'!$B$8:$B$193,$C35,'DA GHGI_ETS data'!$Y$8:$Y$194)</f>
        <v>0</v>
      </c>
      <c r="H35" s="89">
        <f t="shared" si="0"/>
        <v>0</v>
      </c>
      <c r="I35" s="88">
        <f>SUMIF('DA GHGI_ETS data'!$B$8:$B$193,$C35,'DA GHGI_ETS data'!$S$8:$S$194)</f>
        <v>0</v>
      </c>
      <c r="K35" s="98"/>
      <c r="L35" s="98"/>
    </row>
    <row r="36" spans="2:12" ht="10.5">
      <c r="B36" t="s">
        <v>6</v>
      </c>
      <c r="C36" t="s">
        <v>112</v>
      </c>
      <c r="D36" s="9" t="s">
        <v>113</v>
      </c>
      <c r="E36" s="88">
        <f>SUMIF('DA GHGI_ETS data'!$B$8:$B$193,$C36,'DA GHGI_ETS data'!$G$8:$G$194)</f>
        <v>0</v>
      </c>
      <c r="F36" s="88">
        <f>SUMIF('DA GHGI_ETS data'!$B$8:$B$193,$C36,'DA GHGI_ETS data'!$M$8:$M$194)</f>
        <v>0</v>
      </c>
      <c r="G36" s="88">
        <f>SUMIF('DA GHGI_ETS data'!$B$8:$B$193,$C36,'DA GHGI_ETS data'!$Y$8:$Y$194)</f>
        <v>0</v>
      </c>
      <c r="H36" s="89">
        <f t="shared" si="0"/>
        <v>0</v>
      </c>
      <c r="I36" s="88">
        <f>SUMIF('DA GHGI_ETS data'!$B$8:$B$193,$C36,'DA GHGI_ETS data'!$S$8:$S$194)</f>
        <v>0</v>
      </c>
      <c r="K36" s="98"/>
      <c r="L36" s="98"/>
    </row>
    <row r="37" spans="2:12" ht="10.5">
      <c r="B37" t="s">
        <v>277</v>
      </c>
      <c r="C37" s="11" t="s">
        <v>308</v>
      </c>
      <c r="D37" s="9" t="s">
        <v>324</v>
      </c>
      <c r="E37" s="88">
        <f>SUMIF('DA GHGI_ETS data'!$B$8:$B$193,$C37,'DA GHGI_ETS data'!$G$8:$G$194)</f>
        <v>1.3993027074235806</v>
      </c>
      <c r="F37" s="88">
        <f>SUMIF('DA GHGI_ETS data'!$B$8:$B$193,$C37,'DA GHGI_ETS data'!$M$8:$M$194)</f>
        <v>1.3993027074235806</v>
      </c>
      <c r="G37" s="88">
        <f>SUMIF('DA GHGI_ETS data'!$B$8:$B$193,$C37,'DA GHGI_ETS data'!$Y$8:$Y$194)</f>
        <v>0</v>
      </c>
      <c r="H37" s="89">
        <f t="shared" si="0"/>
        <v>1.3993027074235806</v>
      </c>
      <c r="I37" s="88">
        <f>SUMIF('DA GHGI_ETS data'!$B$8:$B$193,$C37,'DA GHGI_ETS data'!$S$8:$S$194)</f>
        <v>1.3993027074235806</v>
      </c>
      <c r="K37" s="98">
        <f t="shared" si="1"/>
        <v>1</v>
      </c>
      <c r="L37" s="98">
        <f t="shared" si="2"/>
        <v>1</v>
      </c>
    </row>
    <row r="38" spans="2:12" ht="10.5">
      <c r="B38" t="s">
        <v>6</v>
      </c>
      <c r="C38" t="s">
        <v>128</v>
      </c>
      <c r="D38" s="9" t="s">
        <v>325</v>
      </c>
      <c r="E38" s="88">
        <f>SUMIF('DA GHGI_ETS data'!$B$8:$B$193,$C38,'DA GHGI_ETS data'!$G$8:$G$194)</f>
        <v>0.816333</v>
      </c>
      <c r="F38" s="88">
        <f>SUMIF('DA GHGI_ETS data'!$B$8:$B$193,$C38,'DA GHGI_ETS data'!$M$8:$M$194)</f>
        <v>0</v>
      </c>
      <c r="G38" s="88">
        <f>SUMIF('DA GHGI_ETS data'!$B$8:$B$193,$C38,'DA GHGI_ETS data'!$Y$8:$Y$194)</f>
        <v>0</v>
      </c>
      <c r="H38" s="89">
        <f t="shared" si="0"/>
        <v>0.816333</v>
      </c>
      <c r="I38" s="88">
        <f>SUMIF('DA GHGI_ETS data'!$B$8:$B$193,$C38,'DA GHGI_ETS data'!$S$8:$S$194)</f>
        <v>0</v>
      </c>
      <c r="K38" s="98"/>
      <c r="L38" s="98">
        <f t="shared" si="2"/>
        <v>1</v>
      </c>
    </row>
    <row r="39" spans="2:12" ht="10.5">
      <c r="B39" t="s">
        <v>270</v>
      </c>
      <c r="C39" s="11" t="s">
        <v>309</v>
      </c>
      <c r="D39" s="9" t="s">
        <v>326</v>
      </c>
      <c r="E39" s="88">
        <f>SUMIF('DA GHGI_ETS data'!$B$8:$B$193,$C39,'DA GHGI_ETS data'!$G$8:$G$194)</f>
        <v>75.06635261573446</v>
      </c>
      <c r="F39" s="88">
        <f>SUMIF('DA GHGI_ETS data'!$B$8:$B$193,$C39,'DA GHGI_ETS data'!$M$8:$M$194)</f>
        <v>75.06635261573446</v>
      </c>
      <c r="G39" s="88">
        <f>SUMIF('DA GHGI_ETS data'!$B$8:$B$193,$C39,'DA GHGI_ETS data'!$Y$8:$Y$194)</f>
        <v>0</v>
      </c>
      <c r="H39" s="89">
        <f t="shared" si="0"/>
        <v>75.06635261573446</v>
      </c>
      <c r="I39" s="88">
        <f>SUMIF('DA GHGI_ETS data'!$B$8:$B$193,$C39,'DA GHGI_ETS data'!$S$8:$S$194)</f>
        <v>75.06635261573446</v>
      </c>
      <c r="K39" s="98">
        <f t="shared" si="1"/>
        <v>1</v>
      </c>
      <c r="L39" s="98">
        <f t="shared" si="2"/>
        <v>1</v>
      </c>
    </row>
    <row r="40" spans="2:12" ht="10.5">
      <c r="B40" t="s">
        <v>3</v>
      </c>
      <c r="C40" s="11" t="s">
        <v>310</v>
      </c>
      <c r="D40" s="9" t="s">
        <v>327</v>
      </c>
      <c r="E40" s="88">
        <f>SUMIF('DA GHGI_ETS data'!$B$8:$B$193,$C40,'DA GHGI_ETS data'!$G$8:$G$194)</f>
        <v>10.585644154420809</v>
      </c>
      <c r="F40" s="88">
        <f>SUMIF('DA GHGI_ETS data'!$B$8:$B$193,$C40,'DA GHGI_ETS data'!$M$8:$M$194)</f>
        <v>10.585644154420809</v>
      </c>
      <c r="G40" s="88">
        <f>SUMIF('DA GHGI_ETS data'!$B$8:$B$193,$C40,'DA GHGI_ETS data'!$Y$8:$Y$194)</f>
        <v>0</v>
      </c>
      <c r="H40" s="89">
        <f t="shared" si="0"/>
        <v>10.585644154420809</v>
      </c>
      <c r="I40" s="88">
        <f>SUMIF('DA GHGI_ETS data'!$B$8:$B$193,$C40,'DA GHGI_ETS data'!$S$8:$S$194)</f>
        <v>10.585644154420809</v>
      </c>
      <c r="K40" s="98">
        <f t="shared" si="1"/>
        <v>1</v>
      </c>
      <c r="L40" s="98">
        <f t="shared" si="2"/>
        <v>1</v>
      </c>
    </row>
    <row r="41" spans="2:12" ht="10.5">
      <c r="B41" t="s">
        <v>6</v>
      </c>
      <c r="C41" t="s">
        <v>117</v>
      </c>
      <c r="D41" s="9" t="s">
        <v>328</v>
      </c>
      <c r="E41" s="88">
        <f>SUMIF('DA GHGI_ETS data'!$B$8:$B$193,$C41,'DA GHGI_ETS data'!$G$8:$G$194)</f>
        <v>211.28397296354692</v>
      </c>
      <c r="F41" s="88">
        <f>SUMIF('DA GHGI_ETS data'!$B$8:$B$193,$C41,'DA GHGI_ETS data'!$M$8:$M$194)</f>
        <v>157.5455010923936</v>
      </c>
      <c r="G41" s="88">
        <f>SUMIF('DA GHGI_ETS data'!$B$8:$B$193,$C41,'DA GHGI_ETS data'!$Y$8:$Y$194)</f>
        <v>0</v>
      </c>
      <c r="H41" s="89">
        <f t="shared" si="0"/>
        <v>211.28397296354692</v>
      </c>
      <c r="I41" s="88">
        <f>SUMIF('DA GHGI_ETS data'!$B$8:$B$193,$C41,'DA GHGI_ETS data'!$S$8:$S$194)</f>
        <v>157.5455010923936</v>
      </c>
      <c r="K41" s="98">
        <f t="shared" si="1"/>
        <v>1</v>
      </c>
      <c r="L41" s="98">
        <f t="shared" si="2"/>
        <v>1</v>
      </c>
    </row>
    <row r="42" spans="2:12" ht="10.5">
      <c r="B42" t="s">
        <v>6</v>
      </c>
      <c r="C42" t="s">
        <v>171</v>
      </c>
      <c r="D42" s="9" t="s">
        <v>172</v>
      </c>
      <c r="E42" s="88">
        <f>SUMIF('DA GHGI_ETS data'!$B$8:$B$193,$C42,'DA GHGI_ETS data'!$G$8:$G$194)</f>
        <v>8.018951500000002</v>
      </c>
      <c r="F42" s="88">
        <f>SUMIF('DA GHGI_ETS data'!$B$8:$B$193,$C42,'DA GHGI_ETS data'!$M$8:$M$194)</f>
        <v>0</v>
      </c>
      <c r="G42" s="88">
        <f>SUMIF('DA GHGI_ETS data'!$B$8:$B$193,$C42,'DA GHGI_ETS data'!$Y$8:$Y$194)</f>
        <v>0</v>
      </c>
      <c r="H42" s="89">
        <f t="shared" si="0"/>
        <v>8.018951500000002</v>
      </c>
      <c r="I42" s="88">
        <f>SUMIF('DA GHGI_ETS data'!$B$8:$B$193,$C42,'DA GHGI_ETS data'!$S$8:$S$194)</f>
        <v>0</v>
      </c>
      <c r="K42" s="98"/>
      <c r="L42" s="98">
        <f t="shared" si="2"/>
        <v>1</v>
      </c>
    </row>
    <row r="43" spans="2:12" ht="10.5">
      <c r="B43" t="s">
        <v>6</v>
      </c>
      <c r="C43" s="9" t="s">
        <v>330</v>
      </c>
      <c r="D43" s="9" t="s">
        <v>343</v>
      </c>
      <c r="E43" s="88">
        <f>SUMIF('DA GHGI_ETS data'!$B$8:$B$193,$C43,'DA GHGI_ETS data'!$G$8:$G$194)</f>
        <v>0</v>
      </c>
      <c r="F43" s="88">
        <f>SUMIF('DA GHGI_ETS data'!$B$8:$B$193,$C43,'DA GHGI_ETS data'!$M$8:$M$194)</f>
        <v>0</v>
      </c>
      <c r="G43" s="88">
        <f>SUMIF('DA GHGI_ETS data'!$B$8:$B$193,$C43,'DA GHGI_ETS data'!$Y$8:$Y$194)</f>
        <v>0</v>
      </c>
      <c r="H43" s="89">
        <f t="shared" si="0"/>
        <v>0</v>
      </c>
      <c r="I43" s="88">
        <f>SUMIF('DA GHGI_ETS data'!$B$8:$B$193,$C43,'DA GHGI_ETS data'!$S$8:$S$194)</f>
        <v>0</v>
      </c>
      <c r="K43" s="98"/>
      <c r="L43" s="98"/>
    </row>
    <row r="44" spans="2:12" ht="10.5">
      <c r="B44" t="s">
        <v>3</v>
      </c>
      <c r="C44" t="s">
        <v>331</v>
      </c>
      <c r="D44" s="9" t="s">
        <v>345</v>
      </c>
      <c r="E44" s="88">
        <f>SUMIF('DA GHGI_ETS data'!$B$8:$B$193,$C44,'DA GHGI_ETS data'!$G$8:$G$194)</f>
        <v>356.0788283388167</v>
      </c>
      <c r="F44" s="88">
        <f>SUMIF('DA GHGI_ETS data'!$B$8:$B$193,$C44,'DA GHGI_ETS data'!$M$8:$M$194)</f>
        <v>0</v>
      </c>
      <c r="G44" s="88">
        <f>SUMIF('DA GHGI_ETS data'!$B$8:$B$193,$C44,'DA GHGI_ETS data'!$Y$8:$Y$194)</f>
        <v>0</v>
      </c>
      <c r="H44" s="89">
        <f t="shared" si="0"/>
        <v>356.0788283388167</v>
      </c>
      <c r="I44" s="88">
        <f>SUMIF('DA GHGI_ETS data'!$B$8:$B$193,$C44,'DA GHGI_ETS data'!$S$8:$S$194)</f>
        <v>0</v>
      </c>
      <c r="K44" s="98"/>
      <c r="L44" s="98">
        <f t="shared" si="2"/>
        <v>1</v>
      </c>
    </row>
    <row r="45" spans="2:12" ht="10.5">
      <c r="B45" t="s">
        <v>270</v>
      </c>
      <c r="C45" t="s">
        <v>188</v>
      </c>
      <c r="D45" s="9" t="s">
        <v>344</v>
      </c>
      <c r="E45" s="88">
        <f>SUMIF('DA GHGI_ETS data'!$B$8:$B$193,$C45,'DA GHGI_ETS data'!$G$8:$G$194)</f>
        <v>146.9823361101665</v>
      </c>
      <c r="F45" s="88">
        <f>SUMIF('DA GHGI_ETS data'!$B$8:$B$193,$C45,'DA GHGI_ETS data'!$M$8:$M$194)</f>
        <v>0</v>
      </c>
      <c r="G45" s="88">
        <f>SUMIF('DA GHGI_ETS data'!$B$8:$B$193,$C45,'DA GHGI_ETS data'!$Y$8:$Y$194)</f>
        <v>0</v>
      </c>
      <c r="H45" s="89">
        <f t="shared" si="0"/>
        <v>146.9823361101665</v>
      </c>
      <c r="I45" s="88">
        <f>SUMIF('DA GHGI_ETS data'!$B$8:$B$193,$C45,'DA GHGI_ETS data'!$S$8:$S$194)</f>
        <v>0</v>
      </c>
      <c r="K45" s="98"/>
      <c r="L45" s="98">
        <f t="shared" si="2"/>
        <v>1</v>
      </c>
    </row>
    <row r="46" spans="2:12" ht="10.5">
      <c r="B46" t="s">
        <v>6</v>
      </c>
      <c r="C46" t="s">
        <v>200</v>
      </c>
      <c r="D46" s="9" t="s">
        <v>342</v>
      </c>
      <c r="E46" s="88">
        <f>SUMIF('DA GHGI_ETS data'!$B$8:$B$193,$C46,'DA GHGI_ETS data'!$G$8:$G$194)</f>
        <v>0</v>
      </c>
      <c r="F46" s="88">
        <f>SUMIF('DA GHGI_ETS data'!$B$8:$B$193,$C46,'DA GHGI_ETS data'!$M$8:$M$194)</f>
        <v>0</v>
      </c>
      <c r="G46" s="88">
        <f>SUMIF('DA GHGI_ETS data'!$B$8:$B$193,$C46,'DA GHGI_ETS data'!$Y$8:$Y$194)</f>
        <v>0</v>
      </c>
      <c r="H46" s="89">
        <f t="shared" si="0"/>
        <v>0</v>
      </c>
      <c r="I46" s="88">
        <f>SUMIF('DA GHGI_ETS data'!$B$8:$B$193,$C46,'DA GHGI_ETS data'!$S$8:$S$194)</f>
        <v>0</v>
      </c>
      <c r="K46" s="98"/>
      <c r="L46" s="98"/>
    </row>
    <row r="47" spans="2:12" ht="10.5">
      <c r="B47" t="s">
        <v>277</v>
      </c>
      <c r="C47" t="s">
        <v>332</v>
      </c>
      <c r="D47" s="9" t="s">
        <v>341</v>
      </c>
      <c r="E47" s="88">
        <f>SUMIF('DA GHGI_ETS data'!$B$8:$B$193,$C47,'DA GHGI_ETS data'!$G$8:$G$194)</f>
        <v>2228.909312026991</v>
      </c>
      <c r="F47" s="88">
        <f>SUMIF('DA GHGI_ETS data'!$B$8:$B$193,$C47,'DA GHGI_ETS data'!$M$8:$M$194)</f>
        <v>0</v>
      </c>
      <c r="G47" s="88">
        <f>SUMIF('DA GHGI_ETS data'!$B$8:$B$193,$C47,'DA GHGI_ETS data'!$Y$8:$Y$194)</f>
        <v>0</v>
      </c>
      <c r="H47" s="89">
        <f t="shared" si="0"/>
        <v>2228.909312026991</v>
      </c>
      <c r="I47" s="88">
        <f>SUMIF('DA GHGI_ETS data'!$B$8:$B$193,$C47,'DA GHGI_ETS data'!$S$8:$S$194)</f>
        <v>0</v>
      </c>
      <c r="K47" s="98"/>
      <c r="L47" s="98">
        <f t="shared" si="2"/>
        <v>1</v>
      </c>
    </row>
    <row r="48" spans="2:12" ht="10.5">
      <c r="B48" t="s">
        <v>277</v>
      </c>
      <c r="C48" t="s">
        <v>333</v>
      </c>
      <c r="D48" s="9" t="s">
        <v>340</v>
      </c>
      <c r="E48" s="88">
        <f>SUMIF('DA GHGI_ETS data'!$B$8:$B$193,$C48,'DA GHGI_ETS data'!$G$8:$G$194)</f>
        <v>408.1754334103118</v>
      </c>
      <c r="F48" s="88">
        <f>SUMIF('DA GHGI_ETS data'!$B$8:$B$193,$C48,'DA GHGI_ETS data'!$M$8:$M$194)</f>
        <v>0</v>
      </c>
      <c r="G48" s="88">
        <f>SUMIF('DA GHGI_ETS data'!$B$8:$B$193,$C48,'DA GHGI_ETS data'!$Y$8:$Y$194)</f>
        <v>0</v>
      </c>
      <c r="H48" s="89">
        <f t="shared" si="0"/>
        <v>408.1754334103118</v>
      </c>
      <c r="I48" s="88">
        <f>SUMIF('DA GHGI_ETS data'!$B$8:$B$193,$C48,'DA GHGI_ETS data'!$S$8:$S$194)</f>
        <v>0</v>
      </c>
      <c r="K48" s="98"/>
      <c r="L48" s="98">
        <f t="shared" si="2"/>
        <v>1</v>
      </c>
    </row>
    <row r="49" spans="2:12" ht="10.5">
      <c r="B49" t="s">
        <v>277</v>
      </c>
      <c r="C49" t="s">
        <v>237</v>
      </c>
      <c r="D49" s="9" t="s">
        <v>238</v>
      </c>
      <c r="E49" s="88">
        <f>SUMIF('DA GHGI_ETS data'!$B$8:$B$193,$C49,'DA GHGI_ETS data'!$G$8:$G$194)</f>
        <v>2019.2035252182936</v>
      </c>
      <c r="F49" s="88">
        <f>SUMIF('DA GHGI_ETS data'!$B$8:$B$193,$C49,'DA GHGI_ETS data'!$M$8:$M$194)</f>
        <v>0</v>
      </c>
      <c r="G49" s="88">
        <f>SUMIF('DA GHGI_ETS data'!$B$8:$B$193,$C49,'DA GHGI_ETS data'!$Y$8:$Y$194)</f>
        <v>0</v>
      </c>
      <c r="H49" s="89">
        <f t="shared" si="0"/>
        <v>2019.2035252182936</v>
      </c>
      <c r="I49" s="88">
        <f>SUMIF('DA GHGI_ETS data'!$B$8:$B$193,$C49,'DA GHGI_ETS data'!$S$8:$S$194)</f>
        <v>0</v>
      </c>
      <c r="K49" s="98"/>
      <c r="L49" s="98">
        <f t="shared" si="2"/>
        <v>1</v>
      </c>
    </row>
    <row r="50" spans="2:12" ht="10.5">
      <c r="B50" t="s">
        <v>277</v>
      </c>
      <c r="C50" t="s">
        <v>334</v>
      </c>
      <c r="D50" s="9" t="s">
        <v>339</v>
      </c>
      <c r="E50" s="88">
        <f>SUMIF('DA GHGI_ETS data'!$B$8:$B$193,$C50,'DA GHGI_ETS data'!$G$8:$G$194)</f>
        <v>0</v>
      </c>
      <c r="F50" s="88">
        <f>SUMIF('DA GHGI_ETS data'!$B$8:$B$193,$C50,'DA GHGI_ETS data'!$M$8:$M$194)</f>
        <v>0</v>
      </c>
      <c r="G50" s="88">
        <f>SUMIF('DA GHGI_ETS data'!$B$8:$B$193,$C50,'DA GHGI_ETS data'!$Y$8:$Y$194)</f>
        <v>0</v>
      </c>
      <c r="H50" s="89">
        <f t="shared" si="0"/>
        <v>0</v>
      </c>
      <c r="I50" s="88">
        <f>SUMIF('DA GHGI_ETS data'!$B$8:$B$193,$C50,'DA GHGI_ETS data'!$S$8:$S$194)</f>
        <v>0</v>
      </c>
      <c r="K50" s="98"/>
      <c r="L50" s="98"/>
    </row>
    <row r="51" spans="2:12" ht="10.5">
      <c r="B51" t="s">
        <v>269</v>
      </c>
      <c r="C51" s="94">
        <v>5</v>
      </c>
      <c r="D51" s="9" t="s">
        <v>338</v>
      </c>
      <c r="E51" s="88">
        <f>SUMIF('DA GHGI_ETS data'!$B$8:$B$193,$C51,'DA GHGI_ETS data'!$G$8:$G$194)</f>
        <v>-192.76000806108505</v>
      </c>
      <c r="F51" s="88">
        <f>SUMIF('DA GHGI_ETS data'!$B$8:$B$193,$C51,'DA GHGI_ETS data'!$M$8:$M$194)</f>
        <v>-195.53691056613752</v>
      </c>
      <c r="G51" s="88">
        <f>SUMIF('DA GHGI_ETS data'!$B$8:$B$193,$C51,'DA GHGI_ETS data'!$Y$8:$Y$194)</f>
        <v>0</v>
      </c>
      <c r="H51" s="89">
        <f t="shared" si="0"/>
        <v>-192.76000806108505</v>
      </c>
      <c r="I51" s="88">
        <f>SUMIF('DA GHGI_ETS data'!$B$8:$B$193,$C51,'DA GHGI_ETS data'!$S$8:$S$194)</f>
        <v>-195.53691056613752</v>
      </c>
      <c r="K51" s="98">
        <f t="shared" si="1"/>
        <v>1</v>
      </c>
      <c r="L51" s="98">
        <f t="shared" si="2"/>
        <v>1</v>
      </c>
    </row>
    <row r="52" spans="2:12" ht="10.5">
      <c r="B52" t="s">
        <v>271</v>
      </c>
      <c r="C52" t="s">
        <v>255</v>
      </c>
      <c r="D52" s="9" t="s">
        <v>337</v>
      </c>
      <c r="E52" s="88">
        <f>SUMIF('DA GHGI_ETS data'!$B$8:$B$193,$C52,'DA GHGI_ETS data'!$G$8:$G$194)</f>
        <v>1173.5888142723104</v>
      </c>
      <c r="F52" s="88">
        <f>SUMIF('DA GHGI_ETS data'!$B$8:$B$193,$C52,'DA GHGI_ETS data'!$M$8:$M$194)</f>
        <v>0</v>
      </c>
      <c r="G52" s="88">
        <f>SUMIF('DA GHGI_ETS data'!$B$8:$B$193,$C52,'DA GHGI_ETS data'!$Y$8:$Y$194)</f>
        <v>0</v>
      </c>
      <c r="H52" s="89">
        <f t="shared" si="0"/>
        <v>1173.5888142723104</v>
      </c>
      <c r="I52" s="88">
        <f>SUMIF('DA GHGI_ETS data'!$B$8:$B$193,$C52,'DA GHGI_ETS data'!$S$8:$S$194)</f>
        <v>0</v>
      </c>
      <c r="K52" s="98"/>
      <c r="L52" s="98">
        <f t="shared" si="2"/>
        <v>1</v>
      </c>
    </row>
    <row r="53" spans="2:12" ht="10.5">
      <c r="B53" t="s">
        <v>271</v>
      </c>
      <c r="C53" t="s">
        <v>257</v>
      </c>
      <c r="D53" s="9" t="s">
        <v>336</v>
      </c>
      <c r="E53" s="88">
        <f>SUMIF('DA GHGI_ETS data'!$B$8:$B$193,$C53,'DA GHGI_ETS data'!$G$8:$G$194)</f>
        <v>99.66034319705764</v>
      </c>
      <c r="F53" s="88">
        <f>SUMIF('DA GHGI_ETS data'!$B$8:$B$193,$C53,'DA GHGI_ETS data'!$M$8:$M$194)</f>
        <v>0</v>
      </c>
      <c r="G53" s="88">
        <f>SUMIF('DA GHGI_ETS data'!$B$8:$B$193,$C53,'DA GHGI_ETS data'!$Y$8:$Y$194)</f>
        <v>0</v>
      </c>
      <c r="H53" s="89">
        <f t="shared" si="0"/>
        <v>99.66034319705764</v>
      </c>
      <c r="I53" s="88">
        <f>SUMIF('DA GHGI_ETS data'!$B$8:$B$193,$C53,'DA GHGI_ETS data'!$S$8:$S$194)</f>
        <v>0</v>
      </c>
      <c r="K53" s="98"/>
      <c r="L53" s="98">
        <f t="shared" si="2"/>
        <v>1</v>
      </c>
    </row>
    <row r="54" spans="2:12" ht="10.5">
      <c r="B54" t="s">
        <v>271</v>
      </c>
      <c r="C54" t="s">
        <v>259</v>
      </c>
      <c r="D54" s="9" t="s">
        <v>335</v>
      </c>
      <c r="E54" s="88">
        <f>SUMIF('DA GHGI_ETS data'!$B$8:$B$193,$C54,'DA GHGI_ETS data'!$G$8:$G$194)</f>
        <v>15.25182415710032</v>
      </c>
      <c r="F54" s="88">
        <f>SUMIF('DA GHGI_ETS data'!$B$8:$B$193,$C54,'DA GHGI_ETS data'!$M$8:$M$194)</f>
        <v>12.765440397760273</v>
      </c>
      <c r="G54" s="88">
        <f>SUMIF('DA GHGI_ETS data'!$B$8:$B$193,$C54,'DA GHGI_ETS data'!$Y$8:$Y$194)</f>
        <v>0</v>
      </c>
      <c r="H54" s="89">
        <f t="shared" si="0"/>
        <v>15.25182415710032</v>
      </c>
      <c r="I54" s="88">
        <f>SUMIF('DA GHGI_ETS data'!$B$8:$B$193,$C54,'DA GHGI_ETS data'!$S$8:$S$194)</f>
        <v>12.765440397760273</v>
      </c>
      <c r="K54" s="98">
        <f t="shared" si="1"/>
        <v>1</v>
      </c>
      <c r="L54" s="98">
        <f t="shared" si="2"/>
        <v>1</v>
      </c>
    </row>
    <row r="55" spans="2:12" ht="10.5">
      <c r="B55" s="12" t="s">
        <v>346</v>
      </c>
      <c r="E55" s="95">
        <f>SUM(E8:E54)</f>
        <v>49526.199829524936</v>
      </c>
      <c r="F55" s="95">
        <f>SUM(F8:F54)</f>
        <v>41996.01590573164</v>
      </c>
      <c r="G55" s="95">
        <f>SUM(G8:G54)</f>
        <v>26613.646700795267</v>
      </c>
      <c r="H55" s="95">
        <f>SUM(H8:H54)</f>
        <v>23267.2089412794</v>
      </c>
      <c r="I55" s="95">
        <f>SUM(I8:I54)</f>
        <v>15737.025017486127</v>
      </c>
      <c r="K55" s="98">
        <f t="shared" si="1"/>
        <v>0.3747266181823292</v>
      </c>
      <c r="L55" s="98">
        <f t="shared" si="2"/>
        <v>0.4697959670107519</v>
      </c>
    </row>
    <row r="56" spans="2:9" ht="10.5">
      <c r="B56" s="11" t="s">
        <v>347</v>
      </c>
      <c r="E56" s="96">
        <f>E55-'DA GHGI_ETS data'!G194</f>
        <v>0</v>
      </c>
      <c r="F56" s="96">
        <f>F55-'DA GHGI_ETS data'!M194</f>
        <v>0</v>
      </c>
      <c r="G56" s="96">
        <f>G55-'DA GHGI_ETS data'!Y194</f>
        <v>0</v>
      </c>
      <c r="H56" s="96"/>
      <c r="I56" s="96">
        <f>I55-'DA GHGI_ETS data'!S194</f>
        <v>0</v>
      </c>
    </row>
    <row r="57" ht="10.5">
      <c r="H57" s="9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L57"/>
  <sheetViews>
    <sheetView zoomScale="80" zoomScaleNormal="80" zoomScalePageLayoutView="0" workbookViewId="0" topLeftCell="A1">
      <selection activeCell="D72" sqref="D72"/>
    </sheetView>
  </sheetViews>
  <sheetFormatPr defaultColWidth="9.140625" defaultRowHeight="10.5"/>
  <cols>
    <col min="1" max="1" width="2.8515625" style="0" customWidth="1"/>
    <col min="2" max="2" width="18.00390625" style="0" customWidth="1"/>
    <col min="3" max="3" width="15.7109375" style="0" customWidth="1"/>
    <col min="4" max="4" width="47.00390625" style="0" customWidth="1"/>
    <col min="5" max="6" width="11.57421875" style="8" bestFit="1" customWidth="1"/>
    <col min="7" max="7" width="17.8515625" style="8" bestFit="1" customWidth="1"/>
    <col min="8" max="8" width="17.57421875" style="8" customWidth="1"/>
    <col min="9" max="9" width="17.7109375" style="8" bestFit="1" customWidth="1"/>
    <col min="10" max="10" width="3.7109375" style="0" customWidth="1"/>
    <col min="11" max="11" width="18.421875" style="0" bestFit="1" customWidth="1"/>
    <col min="12" max="12" width="19.57421875" style="0" bestFit="1" customWidth="1"/>
  </cols>
  <sheetData>
    <row r="2" ht="10.5">
      <c r="B2" s="12" t="s">
        <v>353</v>
      </c>
    </row>
    <row r="3" ht="12">
      <c r="B3" s="9" t="s">
        <v>297</v>
      </c>
    </row>
    <row r="4" ht="10.5">
      <c r="B4" s="153" t="s">
        <v>397</v>
      </c>
    </row>
    <row r="6" spans="2:12" ht="10.5">
      <c r="B6" s="12" t="s">
        <v>302</v>
      </c>
      <c r="C6" s="12" t="s">
        <v>119</v>
      </c>
      <c r="D6" s="12" t="s">
        <v>303</v>
      </c>
      <c r="E6" s="14" t="s">
        <v>272</v>
      </c>
      <c r="F6" s="14" t="s">
        <v>272</v>
      </c>
      <c r="G6" s="14" t="s">
        <v>299</v>
      </c>
      <c r="H6" s="14" t="s">
        <v>300</v>
      </c>
      <c r="I6" s="14" t="s">
        <v>300</v>
      </c>
      <c r="K6" s="14" t="s">
        <v>348</v>
      </c>
      <c r="L6" s="14" t="s">
        <v>349</v>
      </c>
    </row>
    <row r="7" spans="3:9" ht="10.5">
      <c r="C7" s="86"/>
      <c r="D7" s="86"/>
      <c r="E7" s="87" t="s">
        <v>278</v>
      </c>
      <c r="F7" s="87" t="s">
        <v>298</v>
      </c>
      <c r="G7" s="87" t="s">
        <v>298</v>
      </c>
      <c r="H7" s="87" t="s">
        <v>278</v>
      </c>
      <c r="I7" s="87" t="s">
        <v>298</v>
      </c>
    </row>
    <row r="8" spans="2:12" ht="10.5">
      <c r="B8" t="s">
        <v>118</v>
      </c>
      <c r="C8" t="s">
        <v>129</v>
      </c>
      <c r="D8" t="s">
        <v>10</v>
      </c>
      <c r="E8" s="88">
        <f>SUMIF('DA GHGI_ETS data'!$B$8:$B$193,$C8,'DA GHGI_ETS data'!$H$8:$H$194)</f>
        <v>4884.864759662945</v>
      </c>
      <c r="F8" s="88">
        <f>SUMIF('DA GHGI_ETS data'!$B$8:$B$193,$C8,'DA GHGI_ETS data'!$N$8:$N$194)</f>
        <v>4863.804030308385</v>
      </c>
      <c r="G8" s="88">
        <f>SUMIF('DA GHGI_ETS data'!$B$8:$B$193,$C8,'DA GHGI_ETS data'!$Z$8:$Z$194)</f>
        <v>4831.027366980484</v>
      </c>
      <c r="H8" s="89">
        <f>E8-F8+I8</f>
        <v>53.83739268246154</v>
      </c>
      <c r="I8" s="88">
        <f>SUMIF('DA GHGI_ETS data'!$B$8:$B$193,$C8,'DA GHGI_ETS data'!$T$8:$T$194)</f>
        <v>32.77666332790159</v>
      </c>
      <c r="K8" s="98">
        <f>I8/F8</f>
        <v>0.006738894725950423</v>
      </c>
      <c r="L8" s="98">
        <f>H8/E8</f>
        <v>0.011021265752744465</v>
      </c>
    </row>
    <row r="9" spans="2:12" ht="10.5">
      <c r="B9" t="s">
        <v>118</v>
      </c>
      <c r="C9" t="s">
        <v>130</v>
      </c>
      <c r="D9" t="s">
        <v>11</v>
      </c>
      <c r="E9" s="88">
        <f>SUMIF('DA GHGI_ETS data'!$B$8:$B$193,$C9,'DA GHGI_ETS data'!$H$8:$H$194)</f>
        <v>0</v>
      </c>
      <c r="F9" s="88">
        <f>SUMIF('DA GHGI_ETS data'!$B$8:$B$193,$C9,'DA GHGI_ETS data'!$N$8:$N$194)</f>
        <v>0</v>
      </c>
      <c r="G9" s="88">
        <f>SUMIF('DA GHGI_ETS data'!$B$8:$B$193,$C9,'DA GHGI_ETS data'!$Z$8:$Z$194)</f>
        <v>0</v>
      </c>
      <c r="H9" s="89">
        <f aca="true" t="shared" si="0" ref="H9:H54">E9-F9+I9</f>
        <v>0</v>
      </c>
      <c r="I9" s="88">
        <f>SUMIF('DA GHGI_ETS data'!$B$8:$B$193,$C9,'DA GHGI_ETS data'!$T$8:$T$194)</f>
        <v>0</v>
      </c>
      <c r="K9" s="98"/>
      <c r="L9" s="98"/>
    </row>
    <row r="10" spans="2:12" ht="10.5">
      <c r="B10" t="s">
        <v>118</v>
      </c>
      <c r="C10" s="11" t="s">
        <v>122</v>
      </c>
      <c r="D10" s="9" t="s">
        <v>396</v>
      </c>
      <c r="E10" s="88">
        <f>SUMIF('DA GHGI_ETS data'!$B$8:$B$193,$C10,'DA GHGI_ETS data'!$H$8:$H$194)</f>
        <v>0</v>
      </c>
      <c r="F10" s="88">
        <f>SUMIF('DA GHGI_ETS data'!$B$8:$B$193,$C10,'DA GHGI_ETS data'!$N$8:$N$194)</f>
        <v>0</v>
      </c>
      <c r="G10" s="88">
        <f>SUMIF('DA GHGI_ETS data'!$B$8:$B$193,$C10,'DA GHGI_ETS data'!$Z$8:$Z$194)</f>
        <v>0</v>
      </c>
      <c r="H10" s="89">
        <f t="shared" si="0"/>
        <v>0</v>
      </c>
      <c r="I10" s="88">
        <f>SUMIF('DA GHGI_ETS data'!$B$8:$B$193,$C10,'DA GHGI_ETS data'!$T$8:$T$194)</f>
        <v>0</v>
      </c>
      <c r="K10" s="98"/>
      <c r="L10" s="98"/>
    </row>
    <row r="11" spans="2:12" ht="10.5">
      <c r="B11" t="s">
        <v>118</v>
      </c>
      <c r="C11" s="11" t="s">
        <v>7</v>
      </c>
      <c r="D11" t="s">
        <v>14</v>
      </c>
      <c r="E11" s="88">
        <f>SUMIF('DA GHGI_ETS data'!$B$8:$B$193,$C11,'DA GHGI_ETS data'!$H$8:$H$194)</f>
        <v>0</v>
      </c>
      <c r="F11" s="88">
        <f>SUMIF('DA GHGI_ETS data'!$B$8:$B$193,$C11,'DA GHGI_ETS data'!$N$8:$N$194)</f>
        <v>0</v>
      </c>
      <c r="G11" s="88">
        <f>SUMIF('DA GHGI_ETS data'!$B$8:$B$193,$C11,'DA GHGI_ETS data'!$Z$8:$Z$194)</f>
        <v>0</v>
      </c>
      <c r="H11" s="89">
        <f t="shared" si="0"/>
        <v>0</v>
      </c>
      <c r="I11" s="88">
        <f>SUMIF('DA GHGI_ETS data'!$B$8:$B$193,$C11,'DA GHGI_ETS data'!$T$8:$T$194)</f>
        <v>0</v>
      </c>
      <c r="K11" s="98"/>
      <c r="L11" s="98"/>
    </row>
    <row r="12" spans="2:12" ht="10.5">
      <c r="B12" t="s">
        <v>118</v>
      </c>
      <c r="C12" s="11" t="s">
        <v>2</v>
      </c>
      <c r="D12" s="9" t="s">
        <v>392</v>
      </c>
      <c r="E12" s="88">
        <f>SUMIF('DA GHGI_ETS data'!$B$8:$B$193,$C12,'DA GHGI_ETS data'!$H$8:$H$194)</f>
        <v>0</v>
      </c>
      <c r="F12" s="88">
        <f>SUMIF('DA GHGI_ETS data'!$B$8:$B$193,$C12,'DA GHGI_ETS data'!$N$8:$N$194)</f>
        <v>0</v>
      </c>
      <c r="G12" s="88">
        <f>SUMIF('DA GHGI_ETS data'!$B$8:$B$193,$C12,'DA GHGI_ETS data'!$Z$8:$Z$194)</f>
        <v>0</v>
      </c>
      <c r="H12" s="89">
        <f t="shared" si="0"/>
        <v>0</v>
      </c>
      <c r="I12" s="88">
        <f>SUMIF('DA GHGI_ETS data'!$B$8:$B$193,$C12,'DA GHGI_ETS data'!$T$8:$T$194)</f>
        <v>0</v>
      </c>
      <c r="K12" s="98"/>
      <c r="L12" s="98"/>
    </row>
    <row r="13" spans="2:12" ht="10.5">
      <c r="B13" t="s">
        <v>3</v>
      </c>
      <c r="C13" t="s">
        <v>123</v>
      </c>
      <c r="D13" s="9" t="s">
        <v>393</v>
      </c>
      <c r="E13" s="88">
        <f>SUMIF('DA GHGI_ETS data'!$B$8:$B$193,$C13,'DA GHGI_ETS data'!$H$8:$H$194)</f>
        <v>0</v>
      </c>
      <c r="F13" s="88">
        <f>SUMIF('DA GHGI_ETS data'!$B$8:$B$193,$C13,'DA GHGI_ETS data'!$N$8:$N$194)</f>
        <v>0</v>
      </c>
      <c r="G13" s="88">
        <f>SUMIF('DA GHGI_ETS data'!$B$8:$B$193,$C13,'DA GHGI_ETS data'!$Z$8:$Z$194)</f>
        <v>14.501</v>
      </c>
      <c r="H13" s="89">
        <f t="shared" si="0"/>
        <v>-14.501</v>
      </c>
      <c r="I13" s="88">
        <f>SUMIF('DA GHGI_ETS data'!$B$8:$B$193,$C13,'DA GHGI_ETS data'!$T$8:$T$194)</f>
        <v>-14.501</v>
      </c>
      <c r="K13" s="98"/>
      <c r="L13" s="98"/>
    </row>
    <row r="14" spans="2:12" ht="10.5">
      <c r="B14" t="s">
        <v>3</v>
      </c>
      <c r="C14" t="s">
        <v>126</v>
      </c>
      <c r="D14" s="9" t="s">
        <v>304</v>
      </c>
      <c r="E14" s="88">
        <f>SUMIF('DA GHGI_ETS data'!$B$8:$B$193,$C14,'DA GHGI_ETS data'!$H$8:$H$194)</f>
        <v>1260.7802501036483</v>
      </c>
      <c r="F14" s="88">
        <f>SUMIF('DA GHGI_ETS data'!$B$8:$B$193,$C14,'DA GHGI_ETS data'!$N$8:$N$194)</f>
        <v>1222.8341853598977</v>
      </c>
      <c r="G14" s="88">
        <f>SUMIF('DA GHGI_ETS data'!$B$8:$B$193,$C14,'DA GHGI_ETS data'!$Z$8:$Z$194)</f>
        <v>369.87478548512536</v>
      </c>
      <c r="H14" s="89">
        <f t="shared" si="0"/>
        <v>890.905464618523</v>
      </c>
      <c r="I14" s="88">
        <f>SUMIF('DA GHGI_ETS data'!$B$8:$B$193,$C14,'DA GHGI_ETS data'!$T$8:$T$194)</f>
        <v>852.9593998747723</v>
      </c>
      <c r="K14" s="98">
        <f>I14/F14</f>
        <v>0.6975266230586562</v>
      </c>
      <c r="L14" s="98">
        <f aca="true" t="shared" si="1" ref="L14:L55">H14/E14</f>
        <v>0.7066302510253328</v>
      </c>
    </row>
    <row r="15" spans="2:12" ht="10.5">
      <c r="B15" t="s">
        <v>3</v>
      </c>
      <c r="C15" s="11" t="s">
        <v>1</v>
      </c>
      <c r="D15" s="9" t="s">
        <v>394</v>
      </c>
      <c r="E15" s="88">
        <f>SUMIF('DA GHGI_ETS data'!$B$8:$B$193,$C15,'DA GHGI_ETS data'!$H$8:$H$194)</f>
        <v>603.8063823780203</v>
      </c>
      <c r="F15" s="88">
        <f>SUMIF('DA GHGI_ETS data'!$B$8:$B$193,$C15,'DA GHGI_ETS data'!$N$8:$N$194)</f>
        <v>600.560075674239</v>
      </c>
      <c r="G15" s="88">
        <f>SUMIF('DA GHGI_ETS data'!$B$8:$B$193,$C15,'DA GHGI_ETS data'!$Z$8:$Z$194)</f>
        <v>598.0061041954145</v>
      </c>
      <c r="H15" s="89">
        <f t="shared" si="0"/>
        <v>3.246306703781329</v>
      </c>
      <c r="I15" s="88">
        <f>SUMIF('DA GHGI_ETS data'!$B$8:$B$193,$C15,'DA GHGI_ETS data'!$T$8:$T$194)</f>
        <v>0</v>
      </c>
      <c r="K15" s="98">
        <f>I15/F15</f>
        <v>0</v>
      </c>
      <c r="L15" s="98">
        <f t="shared" si="1"/>
        <v>0.005376403427529422</v>
      </c>
    </row>
    <row r="16" spans="2:12" ht="10.5">
      <c r="B16" t="s">
        <v>3</v>
      </c>
      <c r="C16" s="11" t="s">
        <v>0</v>
      </c>
      <c r="D16" s="9" t="s">
        <v>395</v>
      </c>
      <c r="E16" s="88">
        <f>SUMIF('DA GHGI_ETS data'!$B$8:$B$193,$C16,'DA GHGI_ETS data'!$H$8:$H$194)</f>
        <v>0</v>
      </c>
      <c r="F16" s="88">
        <f>SUMIF('DA GHGI_ETS data'!$B$8:$B$193,$C16,'DA GHGI_ETS data'!$N$8:$N$194)</f>
        <v>0</v>
      </c>
      <c r="G16" s="88">
        <f>SUMIF('DA GHGI_ETS data'!$B$8:$B$193,$C16,'DA GHGI_ETS data'!$Z$8:$Z$194)</f>
        <v>0</v>
      </c>
      <c r="H16" s="89">
        <f t="shared" si="0"/>
        <v>0</v>
      </c>
      <c r="I16" s="88">
        <f>SUMIF('DA GHGI_ETS data'!$B$8:$B$193,$C16,'DA GHGI_ETS data'!$T$8:$T$194)</f>
        <v>0</v>
      </c>
      <c r="K16" s="98"/>
      <c r="L16" s="98"/>
    </row>
    <row r="17" spans="2:12" ht="10.5">
      <c r="B17" t="s">
        <v>5</v>
      </c>
      <c r="C17" t="s">
        <v>86</v>
      </c>
      <c r="D17" s="9" t="s">
        <v>305</v>
      </c>
      <c r="E17" s="88">
        <f>SUMIF('DA GHGI_ETS data'!$B$8:$B$193,$C17,'DA GHGI_ETS data'!$H$8:$H$194)</f>
        <v>223.0356776136478</v>
      </c>
      <c r="F17" s="88">
        <f>SUMIF('DA GHGI_ETS data'!$B$8:$B$193,$C17,'DA GHGI_ETS data'!$N$8:$N$194)</f>
        <v>220.80616377778338</v>
      </c>
      <c r="G17" s="88">
        <f>SUMIF('DA GHGI_ETS data'!$B$8:$B$193,$C17,'DA GHGI_ETS data'!$Z$8:$Z$194)</f>
        <v>0</v>
      </c>
      <c r="H17" s="89">
        <f t="shared" si="0"/>
        <v>223.0356776136478</v>
      </c>
      <c r="I17" s="88">
        <f>SUMIF('DA GHGI_ETS data'!$B$8:$B$193,$C17,'DA GHGI_ETS data'!$T$8:$T$194)</f>
        <v>220.80616377778338</v>
      </c>
      <c r="K17" s="98">
        <f aca="true" t="shared" si="2" ref="K17:K26">I17/F17</f>
        <v>1</v>
      </c>
      <c r="L17" s="98">
        <f t="shared" si="1"/>
        <v>1</v>
      </c>
    </row>
    <row r="18" spans="2:12" ht="10.5">
      <c r="B18" t="s">
        <v>5</v>
      </c>
      <c r="C18" t="s">
        <v>87</v>
      </c>
      <c r="D18" s="9" t="s">
        <v>306</v>
      </c>
      <c r="E18" s="88">
        <f>SUMIF('DA GHGI_ETS data'!$B$8:$B$193,$C18,'DA GHGI_ETS data'!$H$8:$H$194)</f>
        <v>4601.2731346684395</v>
      </c>
      <c r="F18" s="88">
        <f>SUMIF('DA GHGI_ETS data'!$B$8:$B$193,$C18,'DA GHGI_ETS data'!$N$8:$N$194)</f>
        <v>4553.299954667075</v>
      </c>
      <c r="G18" s="88">
        <f>SUMIF('DA GHGI_ETS data'!$B$8:$B$193,$C18,'DA GHGI_ETS data'!$Z$8:$Z$194)</f>
        <v>0</v>
      </c>
      <c r="H18" s="89">
        <f t="shared" si="0"/>
        <v>4601.2731346684395</v>
      </c>
      <c r="I18" s="88">
        <f>SUMIF('DA GHGI_ETS data'!$B$8:$B$193,$C18,'DA GHGI_ETS data'!$T$8:$T$194)</f>
        <v>4553.299954667075</v>
      </c>
      <c r="K18" s="98">
        <f t="shared" si="2"/>
        <v>1</v>
      </c>
      <c r="L18" s="98">
        <f t="shared" si="1"/>
        <v>1</v>
      </c>
    </row>
    <row r="19" spans="2:12" ht="10.5">
      <c r="B19" t="s">
        <v>5</v>
      </c>
      <c r="C19" t="s">
        <v>90</v>
      </c>
      <c r="D19" s="9" t="s">
        <v>8</v>
      </c>
      <c r="E19" s="88">
        <f>SUMIF('DA GHGI_ETS data'!$B$8:$B$193,$C19,'DA GHGI_ETS data'!$H$8:$H$194)</f>
        <v>46.38599371552594</v>
      </c>
      <c r="F19" s="88">
        <f>SUMIF('DA GHGI_ETS data'!$B$8:$B$193,$C19,'DA GHGI_ETS data'!$N$8:$N$194)</f>
        <v>41.4694241986662</v>
      </c>
      <c r="G19" s="88">
        <f>SUMIF('DA GHGI_ETS data'!$B$8:$B$193,$C19,'DA GHGI_ETS data'!$Z$8:$Z$194)</f>
        <v>0</v>
      </c>
      <c r="H19" s="89">
        <f t="shared" si="0"/>
        <v>46.38599371552594</v>
      </c>
      <c r="I19" s="88">
        <f>SUMIF('DA GHGI_ETS data'!$B$8:$B$193,$C19,'DA GHGI_ETS data'!$T$8:$T$194)</f>
        <v>41.4694241986662</v>
      </c>
      <c r="K19" s="98">
        <f t="shared" si="2"/>
        <v>1</v>
      </c>
      <c r="L19" s="98">
        <f t="shared" si="1"/>
        <v>1</v>
      </c>
    </row>
    <row r="20" spans="2:12" ht="10.5">
      <c r="B20" t="s">
        <v>5</v>
      </c>
      <c r="C20" t="s">
        <v>91</v>
      </c>
      <c r="D20" s="9" t="s">
        <v>311</v>
      </c>
      <c r="E20" s="88">
        <f>SUMIF('DA GHGI_ETS data'!$B$8:$B$193,$C20,'DA GHGI_ETS data'!$H$8:$H$194)</f>
        <v>225.48786289928034</v>
      </c>
      <c r="F20" s="88">
        <f>SUMIF('DA GHGI_ETS data'!$B$8:$B$193,$C20,'DA GHGI_ETS data'!$N$8:$N$194)</f>
        <v>223.70570703824694</v>
      </c>
      <c r="G20" s="88">
        <f>SUMIF('DA GHGI_ETS data'!$B$8:$B$193,$C20,'DA GHGI_ETS data'!$Z$8:$Z$194)</f>
        <v>0</v>
      </c>
      <c r="H20" s="89">
        <f t="shared" si="0"/>
        <v>225.48786289928034</v>
      </c>
      <c r="I20" s="88">
        <f>SUMIF('DA GHGI_ETS data'!$B$8:$B$193,$C20,'DA GHGI_ETS data'!$T$8:$T$194)</f>
        <v>223.70570703824694</v>
      </c>
      <c r="K20" s="98">
        <f t="shared" si="2"/>
        <v>1</v>
      </c>
      <c r="L20" s="98">
        <f t="shared" si="1"/>
        <v>1</v>
      </c>
    </row>
    <row r="21" spans="2:12" ht="10.5">
      <c r="B21" t="s">
        <v>5</v>
      </c>
      <c r="C21" t="s">
        <v>92</v>
      </c>
      <c r="D21" s="9" t="s">
        <v>312</v>
      </c>
      <c r="E21" s="88">
        <f>SUMIF('DA GHGI_ETS data'!$B$8:$B$193,$C21,'DA GHGI_ETS data'!$H$8:$H$194)</f>
        <v>12.255347847143689</v>
      </c>
      <c r="F21" s="88">
        <f>SUMIF('DA GHGI_ETS data'!$B$8:$B$193,$C21,'DA GHGI_ETS data'!$N$8:$N$194)</f>
        <v>10.835841531021668</v>
      </c>
      <c r="G21" s="88">
        <f>SUMIF('DA GHGI_ETS data'!$B$8:$B$193,$C21,'DA GHGI_ETS data'!$Z$8:$Z$194)</f>
        <v>0</v>
      </c>
      <c r="H21" s="89">
        <f t="shared" si="0"/>
        <v>12.255347847143689</v>
      </c>
      <c r="I21" s="88">
        <f>SUMIF('DA GHGI_ETS data'!$B$8:$B$193,$C21,'DA GHGI_ETS data'!$T$8:$T$194)</f>
        <v>10.835841531021668</v>
      </c>
      <c r="K21" s="98">
        <f t="shared" si="2"/>
        <v>1</v>
      </c>
      <c r="L21" s="98">
        <f t="shared" si="1"/>
        <v>1</v>
      </c>
    </row>
    <row r="22" spans="2:12" ht="10.5">
      <c r="B22" t="s">
        <v>3</v>
      </c>
      <c r="C22" t="s">
        <v>127</v>
      </c>
      <c r="D22" s="9" t="s">
        <v>313</v>
      </c>
      <c r="E22" s="88">
        <f>SUMIF('DA GHGI_ETS data'!$B$8:$B$193,$C22,'DA GHGI_ETS data'!$H$8:$H$194)</f>
        <v>177.29455859306262</v>
      </c>
      <c r="F22" s="88">
        <f>SUMIF('DA GHGI_ETS data'!$B$8:$B$193,$C22,'DA GHGI_ETS data'!$N$8:$N$194)</f>
        <v>176.76775681087915</v>
      </c>
      <c r="G22" s="88">
        <f>SUMIF('DA GHGI_ETS data'!$B$8:$B$193,$C22,'DA GHGI_ETS data'!$Z$8:$Z$194)</f>
        <v>0</v>
      </c>
      <c r="H22" s="89">
        <f t="shared" si="0"/>
        <v>177.29455859306262</v>
      </c>
      <c r="I22" s="88">
        <f>SUMIF('DA GHGI_ETS data'!$B$8:$B$193,$C22,'DA GHGI_ETS data'!$T$8:$T$194)</f>
        <v>176.76775681087915</v>
      </c>
      <c r="K22" s="98">
        <f t="shared" si="2"/>
        <v>1</v>
      </c>
      <c r="L22" s="98">
        <f t="shared" si="1"/>
        <v>1</v>
      </c>
    </row>
    <row r="23" spans="2:12" ht="10.5">
      <c r="B23" t="s">
        <v>4</v>
      </c>
      <c r="C23" s="11" t="s">
        <v>307</v>
      </c>
      <c r="D23" s="9" t="s">
        <v>145</v>
      </c>
      <c r="E23" s="88">
        <f>SUMIF('DA GHGI_ETS data'!$B$8:$B$193,$C23,'DA GHGI_ETS data'!$H$8:$H$194)</f>
        <v>152.63885575895497</v>
      </c>
      <c r="F23" s="88">
        <f>SUMIF('DA GHGI_ETS data'!$B$8:$B$193,$C23,'DA GHGI_ETS data'!$N$8:$N$194)</f>
        <v>152.2098466636851</v>
      </c>
      <c r="G23" s="88">
        <f>SUMIF('DA GHGI_ETS data'!$B$8:$B$193,$C23,'DA GHGI_ETS data'!$Z$8:$Z$194)</f>
        <v>44.228683608440775</v>
      </c>
      <c r="H23" s="89">
        <f t="shared" si="0"/>
        <v>108.4101721505142</v>
      </c>
      <c r="I23" s="88">
        <f>SUMIF('DA GHGI_ETS data'!$B$8:$B$193,$C23,'DA GHGI_ETS data'!$T$8:$T$194)</f>
        <v>107.98116305524434</v>
      </c>
      <c r="K23" s="98">
        <f t="shared" si="2"/>
        <v>0.70942298032685</v>
      </c>
      <c r="L23" s="98">
        <f t="shared" si="1"/>
        <v>0.7102396805287504</v>
      </c>
    </row>
    <row r="24" spans="2:12" ht="10.5">
      <c r="B24" t="s">
        <v>270</v>
      </c>
      <c r="C24" t="s">
        <v>93</v>
      </c>
      <c r="D24" s="9" t="s">
        <v>314</v>
      </c>
      <c r="E24" s="88">
        <f>SUMIF('DA GHGI_ETS data'!$B$8:$B$193,$C24,'DA GHGI_ETS data'!$H$8:$H$194)</f>
        <v>3884.7551457998243</v>
      </c>
      <c r="F24" s="88">
        <f>SUMIF('DA GHGI_ETS data'!$B$8:$B$193,$C24,'DA GHGI_ETS data'!$N$8:$N$194)</f>
        <v>3799.599143865404</v>
      </c>
      <c r="G24" s="88">
        <f>SUMIF('DA GHGI_ETS data'!$B$8:$B$193,$C24,'DA GHGI_ETS data'!$Z$8:$Z$194)</f>
        <v>0</v>
      </c>
      <c r="H24" s="89">
        <f t="shared" si="0"/>
        <v>3884.7551457998243</v>
      </c>
      <c r="I24" s="88">
        <f>SUMIF('DA GHGI_ETS data'!$B$8:$B$193,$C24,'DA GHGI_ETS data'!$T$8:$T$194)</f>
        <v>3799.599143865404</v>
      </c>
      <c r="K24" s="98">
        <f t="shared" si="2"/>
        <v>1</v>
      </c>
      <c r="L24" s="98">
        <f t="shared" si="1"/>
        <v>1</v>
      </c>
    </row>
    <row r="25" spans="2:12" ht="10.5">
      <c r="B25" t="s">
        <v>277</v>
      </c>
      <c r="C25" t="s">
        <v>120</v>
      </c>
      <c r="D25" s="9" t="s">
        <v>315</v>
      </c>
      <c r="E25" s="88">
        <f>SUMIF('DA GHGI_ETS data'!$B$8:$B$193,$C25,'DA GHGI_ETS data'!$H$8:$H$194)</f>
        <v>486.0170319973696</v>
      </c>
      <c r="F25" s="88">
        <f>SUMIF('DA GHGI_ETS data'!$B$8:$B$193,$C25,'DA GHGI_ETS data'!$N$8:$N$194)</f>
        <v>432.54954020478436</v>
      </c>
      <c r="G25" s="88">
        <f>SUMIF('DA GHGI_ETS data'!$B$8:$B$193,$C25,'DA GHGI_ETS data'!$Z$8:$Z$194)</f>
        <v>0</v>
      </c>
      <c r="H25" s="89">
        <f t="shared" si="0"/>
        <v>486.0170319973696</v>
      </c>
      <c r="I25" s="88">
        <f>SUMIF('DA GHGI_ETS data'!$B$8:$B$193,$C25,'DA GHGI_ETS data'!$T$8:$T$194)</f>
        <v>432.54954020478436</v>
      </c>
      <c r="K25" s="98">
        <f t="shared" si="2"/>
        <v>1</v>
      </c>
      <c r="L25" s="98">
        <f t="shared" si="1"/>
        <v>1</v>
      </c>
    </row>
    <row r="26" spans="2:12" ht="10.5">
      <c r="B26" t="s">
        <v>5</v>
      </c>
      <c r="C26" t="s">
        <v>94</v>
      </c>
      <c r="D26" s="9" t="s">
        <v>316</v>
      </c>
      <c r="E26" s="88">
        <f>SUMIF('DA GHGI_ETS data'!$B$8:$B$193,$C26,'DA GHGI_ETS data'!$H$8:$H$194)</f>
        <v>67.66085182476378</v>
      </c>
      <c r="F26" s="88">
        <f>SUMIF('DA GHGI_ETS data'!$B$8:$B$193,$C26,'DA GHGI_ETS data'!$N$8:$N$194)</f>
        <v>67.00406573730501</v>
      </c>
      <c r="G26" s="88">
        <f>SUMIF('DA GHGI_ETS data'!$B$8:$B$193,$C26,'DA GHGI_ETS data'!$Z$8:$Z$194)</f>
        <v>0</v>
      </c>
      <c r="H26" s="89">
        <f t="shared" si="0"/>
        <v>67.66085182476378</v>
      </c>
      <c r="I26" s="88">
        <f>SUMIF('DA GHGI_ETS data'!$B$8:$B$193,$C26,'DA GHGI_ETS data'!$T$8:$T$194)</f>
        <v>67.00406573730501</v>
      </c>
      <c r="K26" s="98">
        <f t="shared" si="2"/>
        <v>1</v>
      </c>
      <c r="L26" s="98">
        <f t="shared" si="1"/>
        <v>1</v>
      </c>
    </row>
    <row r="27" spans="2:12" ht="10.5">
      <c r="B27" t="s">
        <v>118</v>
      </c>
      <c r="C27" t="s">
        <v>95</v>
      </c>
      <c r="D27" s="9" t="s">
        <v>317</v>
      </c>
      <c r="E27" s="88">
        <f>SUMIF('DA GHGI_ETS data'!$B$8:$B$193,$C27,'DA GHGI_ETS data'!$H$8:$H$194)</f>
        <v>0</v>
      </c>
      <c r="F27" s="88">
        <f>SUMIF('DA GHGI_ETS data'!$B$8:$B$193,$C27,'DA GHGI_ETS data'!$N$8:$N$194)</f>
        <v>0</v>
      </c>
      <c r="G27" s="88">
        <f>SUMIF('DA GHGI_ETS data'!$B$8:$B$193,$C27,'DA GHGI_ETS data'!$Z$8:$Z$194)</f>
        <v>0</v>
      </c>
      <c r="H27" s="89">
        <f t="shared" si="0"/>
        <v>0</v>
      </c>
      <c r="I27" s="88">
        <f>SUMIF('DA GHGI_ETS data'!$B$8:$B$193,$C27,'DA GHGI_ETS data'!$T$8:$T$194)</f>
        <v>0</v>
      </c>
      <c r="K27" s="98"/>
      <c r="L27" s="98"/>
    </row>
    <row r="28" spans="2:12" ht="10.5">
      <c r="B28" t="s">
        <v>118</v>
      </c>
      <c r="C28" t="s">
        <v>100</v>
      </c>
      <c r="D28" s="9" t="s">
        <v>318</v>
      </c>
      <c r="E28" s="88">
        <f>SUMIF('DA GHGI_ETS data'!$B$8:$B$193,$C28,'DA GHGI_ETS data'!$H$8:$H$194)</f>
        <v>0</v>
      </c>
      <c r="F28" s="88">
        <f>SUMIF('DA GHGI_ETS data'!$B$8:$B$193,$C28,'DA GHGI_ETS data'!$N$8:$N$194)</f>
        <v>0</v>
      </c>
      <c r="G28" s="88">
        <f>SUMIF('DA GHGI_ETS data'!$B$8:$B$193,$C28,'DA GHGI_ETS data'!$Z$8:$Z$194)</f>
        <v>0</v>
      </c>
      <c r="H28" s="89">
        <f t="shared" si="0"/>
        <v>0</v>
      </c>
      <c r="I28" s="88">
        <f>SUMIF('DA GHGI_ETS data'!$B$8:$B$193,$C28,'DA GHGI_ETS data'!$T$8:$T$194)</f>
        <v>0</v>
      </c>
      <c r="K28" s="98"/>
      <c r="L28" s="98"/>
    </row>
    <row r="29" spans="2:12" ht="10.5">
      <c r="B29" t="s">
        <v>118</v>
      </c>
      <c r="C29" t="s">
        <v>101</v>
      </c>
      <c r="D29" s="9" t="s">
        <v>319</v>
      </c>
      <c r="E29" s="88">
        <f>SUMIF('DA GHGI_ETS data'!$B$8:$B$193,$C29,'DA GHGI_ETS data'!$H$8:$H$194)</f>
        <v>0</v>
      </c>
      <c r="F29" s="88">
        <f>SUMIF('DA GHGI_ETS data'!$B$8:$B$193,$C29,'DA GHGI_ETS data'!$N$8:$N$194)</f>
        <v>0</v>
      </c>
      <c r="G29" s="88">
        <f>SUMIF('DA GHGI_ETS data'!$B$8:$B$193,$C29,'DA GHGI_ETS data'!$Z$8:$Z$194)</f>
        <v>0</v>
      </c>
      <c r="H29" s="89">
        <f t="shared" si="0"/>
        <v>0</v>
      </c>
      <c r="I29" s="88">
        <f>SUMIF('DA GHGI_ETS data'!$B$8:$B$193,$C29,'DA GHGI_ETS data'!$T$8:$T$194)</f>
        <v>0</v>
      </c>
      <c r="K29" s="98"/>
      <c r="L29" s="98"/>
    </row>
    <row r="30" spans="2:12" ht="10.5">
      <c r="B30" t="s">
        <v>118</v>
      </c>
      <c r="C30" t="s">
        <v>106</v>
      </c>
      <c r="D30" s="9" t="s">
        <v>157</v>
      </c>
      <c r="E30" s="88">
        <f>SUMIF('DA GHGI_ETS data'!$B$8:$B$193,$C30,'DA GHGI_ETS data'!$H$8:$H$194)</f>
        <v>0.2185727907386629</v>
      </c>
      <c r="F30" s="88">
        <f>SUMIF('DA GHGI_ETS data'!$B$8:$B$193,$C30,'DA GHGI_ETS data'!$N$8:$N$194)</f>
        <v>0.00041985162765587075</v>
      </c>
      <c r="G30" s="88">
        <f>SUMIF('DA GHGI_ETS data'!$B$8:$B$193,$C30,'DA GHGI_ETS data'!$Z$8:$Z$194)</f>
        <v>0</v>
      </c>
      <c r="H30" s="89">
        <f t="shared" si="0"/>
        <v>0.2185727907386629</v>
      </c>
      <c r="I30" s="88">
        <f>SUMIF('DA GHGI_ETS data'!$B$8:$B$193,$C30,'DA GHGI_ETS data'!$T$8:$T$194)</f>
        <v>0.00041985162765587075</v>
      </c>
      <c r="K30" s="98">
        <f>I30/F30</f>
        <v>1</v>
      </c>
      <c r="L30" s="98">
        <f t="shared" si="1"/>
        <v>1</v>
      </c>
    </row>
    <row r="31" spans="2:12" ht="10.5">
      <c r="B31" t="s">
        <v>6</v>
      </c>
      <c r="C31" t="s">
        <v>124</v>
      </c>
      <c r="D31" s="9" t="s">
        <v>320</v>
      </c>
      <c r="E31" s="88">
        <f>SUMIF('DA GHGI_ETS data'!$B$8:$B$193,$C31,'DA GHGI_ETS data'!$H$8:$H$194)</f>
        <v>13.226436818527201</v>
      </c>
      <c r="F31" s="88">
        <f>SUMIF('DA GHGI_ETS data'!$B$8:$B$193,$C31,'DA GHGI_ETS data'!$N$8:$N$194)</f>
        <v>13.226436818527201</v>
      </c>
      <c r="G31" s="88">
        <f>SUMIF('DA GHGI_ETS data'!$B$8:$B$193,$C31,'DA GHGI_ETS data'!$Z$8:$Z$194)</f>
        <v>9.4306</v>
      </c>
      <c r="H31" s="89">
        <f t="shared" si="0"/>
        <v>3.795836818527201</v>
      </c>
      <c r="I31" s="88">
        <f>SUMIF('DA GHGI_ETS data'!$B$8:$B$193,$C31,'DA GHGI_ETS data'!$T$8:$T$194)</f>
        <v>3.795836818527201</v>
      </c>
      <c r="K31" s="98">
        <f>I31/F31</f>
        <v>0.2869886176154492</v>
      </c>
      <c r="L31" s="98">
        <f t="shared" si="1"/>
        <v>0.2869886176154492</v>
      </c>
    </row>
    <row r="32" spans="2:12" ht="10.5">
      <c r="B32" t="s">
        <v>118</v>
      </c>
      <c r="C32" s="11" t="s">
        <v>329</v>
      </c>
      <c r="D32" s="9" t="s">
        <v>321</v>
      </c>
      <c r="E32" s="88">
        <f>SUMIF('DA GHGI_ETS data'!$B$8:$B$193,$C32,'DA GHGI_ETS data'!$H$8:$H$194)</f>
        <v>0</v>
      </c>
      <c r="F32" s="88">
        <f>SUMIF('DA GHGI_ETS data'!$B$8:$B$193,$C32,'DA GHGI_ETS data'!$N$8:$N$194)</f>
        <v>0</v>
      </c>
      <c r="G32" s="88">
        <f>SUMIF('DA GHGI_ETS data'!$B$8:$B$193,$C32,'DA GHGI_ETS data'!$Z$8:$Z$194)</f>
        <v>0</v>
      </c>
      <c r="H32" s="89">
        <f t="shared" si="0"/>
        <v>0</v>
      </c>
      <c r="I32" s="88">
        <f>SUMIF('DA GHGI_ETS data'!$B$8:$B$193,$C32,'DA GHGI_ETS data'!$T$8:$T$194)</f>
        <v>0</v>
      </c>
      <c r="K32" s="98"/>
      <c r="L32" s="98"/>
    </row>
    <row r="33" spans="2:12" ht="10.5">
      <c r="B33" t="s">
        <v>6</v>
      </c>
      <c r="C33" t="s">
        <v>131</v>
      </c>
      <c r="D33" s="9" t="s">
        <v>322</v>
      </c>
      <c r="E33" s="88">
        <f>SUMIF('DA GHGI_ETS data'!$B$8:$B$193,$C33,'DA GHGI_ETS data'!$H$8:$H$194)</f>
        <v>0</v>
      </c>
      <c r="F33" s="88">
        <f>SUMIF('DA GHGI_ETS data'!$B$8:$B$193,$C33,'DA GHGI_ETS data'!$N$8:$N$194)</f>
        <v>0</v>
      </c>
      <c r="G33" s="88">
        <f>SUMIF('DA GHGI_ETS data'!$B$8:$B$193,$C33,'DA GHGI_ETS data'!$Z$8:$Z$194)</f>
        <v>0</v>
      </c>
      <c r="H33" s="89">
        <f t="shared" si="0"/>
        <v>0</v>
      </c>
      <c r="I33" s="88">
        <f>SUMIF('DA GHGI_ETS data'!$B$8:$B$193,$C33,'DA GHGI_ETS data'!$T$8:$T$194)</f>
        <v>0</v>
      </c>
      <c r="K33" s="98"/>
      <c r="L33" s="98"/>
    </row>
    <row r="34" spans="2:12" ht="10.5">
      <c r="B34" t="s">
        <v>6</v>
      </c>
      <c r="C34" t="s">
        <v>109</v>
      </c>
      <c r="D34" s="9" t="s">
        <v>323</v>
      </c>
      <c r="E34" s="88">
        <f>SUMIF('DA GHGI_ETS data'!$B$8:$B$193,$C34,'DA GHGI_ETS data'!$H$8:$H$194)</f>
        <v>0</v>
      </c>
      <c r="F34" s="88">
        <f>SUMIF('DA GHGI_ETS data'!$B$8:$B$193,$C34,'DA GHGI_ETS data'!$N$8:$N$194)</f>
        <v>0</v>
      </c>
      <c r="G34" s="88">
        <f>SUMIF('DA GHGI_ETS data'!$B$8:$B$193,$C34,'DA GHGI_ETS data'!$Z$8:$Z$194)</f>
        <v>0</v>
      </c>
      <c r="H34" s="89">
        <f t="shared" si="0"/>
        <v>0</v>
      </c>
      <c r="I34" s="88">
        <f>SUMIF('DA GHGI_ETS data'!$B$8:$B$193,$C34,'DA GHGI_ETS data'!$T$8:$T$194)</f>
        <v>0</v>
      </c>
      <c r="K34" s="98"/>
      <c r="L34" s="98"/>
    </row>
    <row r="35" spans="2:12" ht="10.5">
      <c r="B35" t="s">
        <v>6</v>
      </c>
      <c r="C35" t="s">
        <v>110</v>
      </c>
      <c r="D35" s="9" t="s">
        <v>111</v>
      </c>
      <c r="E35" s="88">
        <f>SUMIF('DA GHGI_ETS data'!$B$8:$B$193,$C35,'DA GHGI_ETS data'!$H$8:$H$194)</f>
        <v>0</v>
      </c>
      <c r="F35" s="88">
        <f>SUMIF('DA GHGI_ETS data'!$B$8:$B$193,$C35,'DA GHGI_ETS data'!$N$8:$N$194)</f>
        <v>0</v>
      </c>
      <c r="G35" s="88">
        <f>SUMIF('DA GHGI_ETS data'!$B$8:$B$193,$C35,'DA GHGI_ETS data'!$Z$8:$Z$194)</f>
        <v>0</v>
      </c>
      <c r="H35" s="89">
        <f t="shared" si="0"/>
        <v>0</v>
      </c>
      <c r="I35" s="88">
        <f>SUMIF('DA GHGI_ETS data'!$B$8:$B$193,$C35,'DA GHGI_ETS data'!$T$8:$T$194)</f>
        <v>0</v>
      </c>
      <c r="K35" s="98"/>
      <c r="L35" s="98"/>
    </row>
    <row r="36" spans="2:12" ht="10.5">
      <c r="B36" t="s">
        <v>6</v>
      </c>
      <c r="C36" t="s">
        <v>112</v>
      </c>
      <c r="D36" s="9" t="s">
        <v>113</v>
      </c>
      <c r="E36" s="88">
        <f>SUMIF('DA GHGI_ETS data'!$B$8:$B$193,$C36,'DA GHGI_ETS data'!$H$8:$H$194)</f>
        <v>0</v>
      </c>
      <c r="F36" s="88">
        <f>SUMIF('DA GHGI_ETS data'!$B$8:$B$193,$C36,'DA GHGI_ETS data'!$N$8:$N$194)</f>
        <v>0</v>
      </c>
      <c r="G36" s="88">
        <f>SUMIF('DA GHGI_ETS data'!$B$8:$B$193,$C36,'DA GHGI_ETS data'!$Z$8:$Z$194)</f>
        <v>0</v>
      </c>
      <c r="H36" s="89">
        <f t="shared" si="0"/>
        <v>0</v>
      </c>
      <c r="I36" s="88">
        <f>SUMIF('DA GHGI_ETS data'!$B$8:$B$193,$C36,'DA GHGI_ETS data'!$T$8:$T$194)</f>
        <v>0</v>
      </c>
      <c r="K36" s="98"/>
      <c r="L36" s="98"/>
    </row>
    <row r="37" spans="2:12" ht="10.5">
      <c r="B37" t="s">
        <v>277</v>
      </c>
      <c r="C37" s="11" t="s">
        <v>308</v>
      </c>
      <c r="D37" s="9" t="s">
        <v>324</v>
      </c>
      <c r="E37" s="88">
        <f>SUMIF('DA GHGI_ETS data'!$B$8:$B$193,$C37,'DA GHGI_ETS data'!$H$8:$H$194)</f>
        <v>0.8807014847161573</v>
      </c>
      <c r="F37" s="88">
        <f>SUMIF('DA GHGI_ETS data'!$B$8:$B$193,$C37,'DA GHGI_ETS data'!$N$8:$N$194)</f>
        <v>0.8807014847161573</v>
      </c>
      <c r="G37" s="88">
        <f>SUMIF('DA GHGI_ETS data'!$B$8:$B$193,$C37,'DA GHGI_ETS data'!$Z$8:$Z$194)</f>
        <v>0</v>
      </c>
      <c r="H37" s="89">
        <f t="shared" si="0"/>
        <v>0.8807014847161573</v>
      </c>
      <c r="I37" s="88">
        <f>SUMIF('DA GHGI_ETS data'!$B$8:$B$193,$C37,'DA GHGI_ETS data'!$T$8:$T$194)</f>
        <v>0.8807014847161573</v>
      </c>
      <c r="K37" s="98">
        <f>I37/F37</f>
        <v>1</v>
      </c>
      <c r="L37" s="98">
        <f t="shared" si="1"/>
        <v>1</v>
      </c>
    </row>
    <row r="38" spans="2:12" ht="10.5">
      <c r="B38" t="s">
        <v>6</v>
      </c>
      <c r="C38" t="s">
        <v>128</v>
      </c>
      <c r="D38" s="9" t="s">
        <v>325</v>
      </c>
      <c r="E38" s="88">
        <f>SUMIF('DA GHGI_ETS data'!$B$8:$B$193,$C38,'DA GHGI_ETS data'!$H$8:$H$194)</f>
        <v>0</v>
      </c>
      <c r="F38" s="88">
        <f>SUMIF('DA GHGI_ETS data'!$B$8:$B$193,$C38,'DA GHGI_ETS data'!$N$8:$N$194)</f>
        <v>0</v>
      </c>
      <c r="G38" s="88">
        <f>SUMIF('DA GHGI_ETS data'!$B$8:$B$193,$C38,'DA GHGI_ETS data'!$Z$8:$Z$194)</f>
        <v>0</v>
      </c>
      <c r="H38" s="89">
        <f t="shared" si="0"/>
        <v>0</v>
      </c>
      <c r="I38" s="88">
        <f>SUMIF('DA GHGI_ETS data'!$B$8:$B$193,$C38,'DA GHGI_ETS data'!$T$8:$T$194)</f>
        <v>0</v>
      </c>
      <c r="K38" s="98"/>
      <c r="L38" s="98"/>
    </row>
    <row r="39" spans="2:12" ht="10.5">
      <c r="B39" t="s">
        <v>270</v>
      </c>
      <c r="C39" s="11" t="s">
        <v>309</v>
      </c>
      <c r="D39" s="9" t="s">
        <v>326</v>
      </c>
      <c r="E39" s="88">
        <f>SUMIF('DA GHGI_ETS data'!$B$8:$B$193,$C39,'DA GHGI_ETS data'!$H$8:$H$194)</f>
        <v>44.518134277624014</v>
      </c>
      <c r="F39" s="88">
        <f>SUMIF('DA GHGI_ETS data'!$B$8:$B$193,$C39,'DA GHGI_ETS data'!$N$8:$N$194)</f>
        <v>44.518134277624014</v>
      </c>
      <c r="G39" s="88">
        <f>SUMIF('DA GHGI_ETS data'!$B$8:$B$193,$C39,'DA GHGI_ETS data'!$Z$8:$Z$194)</f>
        <v>0</v>
      </c>
      <c r="H39" s="89">
        <f t="shared" si="0"/>
        <v>44.518134277624014</v>
      </c>
      <c r="I39" s="88">
        <f>SUMIF('DA GHGI_ETS data'!$B$8:$B$193,$C39,'DA GHGI_ETS data'!$T$8:$T$194)</f>
        <v>44.518134277624014</v>
      </c>
      <c r="K39" s="98">
        <f>I39/F39</f>
        <v>1</v>
      </c>
      <c r="L39" s="98">
        <f t="shared" si="1"/>
        <v>1</v>
      </c>
    </row>
    <row r="40" spans="2:12" ht="10.5">
      <c r="B40" t="s">
        <v>3</v>
      </c>
      <c r="C40" s="11" t="s">
        <v>310</v>
      </c>
      <c r="D40" s="9" t="s">
        <v>327</v>
      </c>
      <c r="E40" s="88">
        <f>SUMIF('DA GHGI_ETS data'!$B$8:$B$193,$C40,'DA GHGI_ETS data'!$H$8:$H$194)</f>
        <v>6.662455860348185</v>
      </c>
      <c r="F40" s="88">
        <f>SUMIF('DA GHGI_ETS data'!$B$8:$B$193,$C40,'DA GHGI_ETS data'!$N$8:$N$194)</f>
        <v>6.662455860348185</v>
      </c>
      <c r="G40" s="88">
        <f>SUMIF('DA GHGI_ETS data'!$B$8:$B$193,$C40,'DA GHGI_ETS data'!$Z$8:$Z$194)</f>
        <v>0</v>
      </c>
      <c r="H40" s="89">
        <f t="shared" si="0"/>
        <v>6.662455860348185</v>
      </c>
      <c r="I40" s="88">
        <f>SUMIF('DA GHGI_ETS data'!$B$8:$B$193,$C40,'DA GHGI_ETS data'!$T$8:$T$194)</f>
        <v>6.662455860348185</v>
      </c>
      <c r="K40" s="98">
        <f>I40/F40</f>
        <v>1</v>
      </c>
      <c r="L40" s="98">
        <f t="shared" si="1"/>
        <v>1</v>
      </c>
    </row>
    <row r="41" spans="2:12" ht="10.5">
      <c r="B41" t="s">
        <v>6</v>
      </c>
      <c r="C41" t="s">
        <v>117</v>
      </c>
      <c r="D41" s="9" t="s">
        <v>328</v>
      </c>
      <c r="E41" s="88">
        <f>SUMIF('DA GHGI_ETS data'!$B$8:$B$193,$C41,'DA GHGI_ETS data'!$H$8:$H$194)</f>
        <v>0</v>
      </c>
      <c r="F41" s="88">
        <f>SUMIF('DA GHGI_ETS data'!$B$8:$B$193,$C41,'DA GHGI_ETS data'!$N$8:$N$194)</f>
        <v>0</v>
      </c>
      <c r="G41" s="88">
        <f>SUMIF('DA GHGI_ETS data'!$B$8:$B$193,$C41,'DA GHGI_ETS data'!$Z$8:$Z$194)</f>
        <v>0</v>
      </c>
      <c r="H41" s="89">
        <f t="shared" si="0"/>
        <v>0</v>
      </c>
      <c r="I41" s="88">
        <f>SUMIF('DA GHGI_ETS data'!$B$8:$B$193,$C41,'DA GHGI_ETS data'!$T$8:$T$194)</f>
        <v>0</v>
      </c>
      <c r="K41" s="98"/>
      <c r="L41" s="98"/>
    </row>
    <row r="42" spans="2:12" ht="10.5">
      <c r="B42" t="s">
        <v>6</v>
      </c>
      <c r="C42" t="s">
        <v>171</v>
      </c>
      <c r="D42" s="9" t="s">
        <v>172</v>
      </c>
      <c r="E42" s="88">
        <f>SUMIF('DA GHGI_ETS data'!$B$8:$B$193,$C42,'DA GHGI_ETS data'!$H$8:$H$194)</f>
        <v>0</v>
      </c>
      <c r="F42" s="88">
        <f>SUMIF('DA GHGI_ETS data'!$B$8:$B$193,$C42,'DA GHGI_ETS data'!$N$8:$N$194)</f>
        <v>0</v>
      </c>
      <c r="G42" s="88">
        <f>SUMIF('DA GHGI_ETS data'!$B$8:$B$193,$C42,'DA GHGI_ETS data'!$Z$8:$Z$194)</f>
        <v>0</v>
      </c>
      <c r="H42" s="89">
        <f t="shared" si="0"/>
        <v>0</v>
      </c>
      <c r="I42" s="88">
        <f>SUMIF('DA GHGI_ETS data'!$B$8:$B$193,$C42,'DA GHGI_ETS data'!$T$8:$T$194)</f>
        <v>0</v>
      </c>
      <c r="K42" s="98"/>
      <c r="L42" s="98"/>
    </row>
    <row r="43" spans="2:12" ht="10.5">
      <c r="B43" t="s">
        <v>6</v>
      </c>
      <c r="C43" s="9" t="s">
        <v>330</v>
      </c>
      <c r="D43" s="9" t="s">
        <v>343</v>
      </c>
      <c r="E43" s="88">
        <f>SUMIF('DA GHGI_ETS data'!$B$8:$B$193,$C43,'DA GHGI_ETS data'!$H$8:$H$194)</f>
        <v>0</v>
      </c>
      <c r="F43" s="88">
        <f>SUMIF('DA GHGI_ETS data'!$B$8:$B$193,$C43,'DA GHGI_ETS data'!$N$8:$N$194)</f>
        <v>0</v>
      </c>
      <c r="G43" s="88">
        <f>SUMIF('DA GHGI_ETS data'!$B$8:$B$193,$C43,'DA GHGI_ETS data'!$Z$8:$Z$194)</f>
        <v>0</v>
      </c>
      <c r="H43" s="89">
        <f t="shared" si="0"/>
        <v>0</v>
      </c>
      <c r="I43" s="88">
        <f>SUMIF('DA GHGI_ETS data'!$B$8:$B$193,$C43,'DA GHGI_ETS data'!$T$8:$T$194)</f>
        <v>0</v>
      </c>
      <c r="K43" s="98"/>
      <c r="L43" s="98"/>
    </row>
    <row r="44" spans="2:12" ht="10.5">
      <c r="B44" t="s">
        <v>3</v>
      </c>
      <c r="C44" t="s">
        <v>331</v>
      </c>
      <c r="D44" s="9" t="s">
        <v>345</v>
      </c>
      <c r="E44" s="88">
        <f>SUMIF('DA GHGI_ETS data'!$B$8:$B$193,$C44,'DA GHGI_ETS data'!$H$8:$H$194)</f>
        <v>211.29610679442914</v>
      </c>
      <c r="F44" s="88">
        <f>SUMIF('DA GHGI_ETS data'!$B$8:$B$193,$C44,'DA GHGI_ETS data'!$N$8:$N$194)</f>
        <v>0</v>
      </c>
      <c r="G44" s="88">
        <f>SUMIF('DA GHGI_ETS data'!$B$8:$B$193,$C44,'DA GHGI_ETS data'!$Z$8:$Z$194)</f>
        <v>0</v>
      </c>
      <c r="H44" s="89">
        <f t="shared" si="0"/>
        <v>211.29610679442914</v>
      </c>
      <c r="I44" s="88">
        <f>SUMIF('DA GHGI_ETS data'!$B$8:$B$193,$C44,'DA GHGI_ETS data'!$T$8:$T$194)</f>
        <v>0</v>
      </c>
      <c r="K44" s="98"/>
      <c r="L44" s="98">
        <f t="shared" si="1"/>
        <v>1</v>
      </c>
    </row>
    <row r="45" spans="2:12" ht="10.5">
      <c r="B45" t="s">
        <v>270</v>
      </c>
      <c r="C45" t="s">
        <v>188</v>
      </c>
      <c r="D45" s="9" t="s">
        <v>344</v>
      </c>
      <c r="E45" s="88">
        <f>SUMIF('DA GHGI_ETS data'!$B$8:$B$193,$C45,'DA GHGI_ETS data'!$H$8:$H$194)</f>
        <v>87.1679407268779</v>
      </c>
      <c r="F45" s="88">
        <f>SUMIF('DA GHGI_ETS data'!$B$8:$B$193,$C45,'DA GHGI_ETS data'!$N$8:$N$194)</f>
        <v>0</v>
      </c>
      <c r="G45" s="88">
        <f>SUMIF('DA GHGI_ETS data'!$B$8:$B$193,$C45,'DA GHGI_ETS data'!$Z$8:$Z$194)</f>
        <v>0</v>
      </c>
      <c r="H45" s="89">
        <f t="shared" si="0"/>
        <v>87.1679407268779</v>
      </c>
      <c r="I45" s="88">
        <f>SUMIF('DA GHGI_ETS data'!$B$8:$B$193,$C45,'DA GHGI_ETS data'!$T$8:$T$194)</f>
        <v>0</v>
      </c>
      <c r="K45" s="98"/>
      <c r="L45" s="98">
        <f t="shared" si="1"/>
        <v>1</v>
      </c>
    </row>
    <row r="46" spans="2:12" ht="10.5">
      <c r="B46" t="s">
        <v>6</v>
      </c>
      <c r="C46" t="s">
        <v>200</v>
      </c>
      <c r="D46" s="9" t="s">
        <v>342</v>
      </c>
      <c r="E46" s="88">
        <f>SUMIF('DA GHGI_ETS data'!$B$8:$B$193,$C46,'DA GHGI_ETS data'!$H$8:$H$194)</f>
        <v>0</v>
      </c>
      <c r="F46" s="88">
        <f>SUMIF('DA GHGI_ETS data'!$B$8:$B$193,$C46,'DA GHGI_ETS data'!$N$8:$N$194)</f>
        <v>0</v>
      </c>
      <c r="G46" s="88">
        <f>SUMIF('DA GHGI_ETS data'!$B$8:$B$193,$C46,'DA GHGI_ETS data'!$Z$8:$Z$194)</f>
        <v>0</v>
      </c>
      <c r="H46" s="89">
        <f t="shared" si="0"/>
        <v>0</v>
      </c>
      <c r="I46" s="88">
        <f>SUMIF('DA GHGI_ETS data'!$B$8:$B$193,$C46,'DA GHGI_ETS data'!$T$8:$T$194)</f>
        <v>0</v>
      </c>
      <c r="K46" s="98"/>
      <c r="L46" s="98"/>
    </row>
    <row r="47" spans="2:12" ht="10.5">
      <c r="B47" t="s">
        <v>277</v>
      </c>
      <c r="C47" t="s">
        <v>332</v>
      </c>
      <c r="D47" s="9" t="s">
        <v>341</v>
      </c>
      <c r="E47" s="88">
        <f>SUMIF('DA GHGI_ETS data'!$B$8:$B$193,$C47,'DA GHGI_ETS data'!$H$8:$H$194)</f>
        <v>2080.9054117855167</v>
      </c>
      <c r="F47" s="88">
        <f>SUMIF('DA GHGI_ETS data'!$B$8:$B$193,$C47,'DA GHGI_ETS data'!$N$8:$N$194)</f>
        <v>0</v>
      </c>
      <c r="G47" s="88">
        <f>SUMIF('DA GHGI_ETS data'!$B$8:$B$193,$C47,'DA GHGI_ETS data'!$Z$8:$Z$194)</f>
        <v>0</v>
      </c>
      <c r="H47" s="89">
        <f t="shared" si="0"/>
        <v>2080.9054117855167</v>
      </c>
      <c r="I47" s="88">
        <f>SUMIF('DA GHGI_ETS data'!$B$8:$B$193,$C47,'DA GHGI_ETS data'!$T$8:$T$194)</f>
        <v>0</v>
      </c>
      <c r="K47" s="98"/>
      <c r="L47" s="98">
        <f t="shared" si="1"/>
        <v>1</v>
      </c>
    </row>
    <row r="48" spans="2:12" ht="10.5">
      <c r="B48" t="s">
        <v>277</v>
      </c>
      <c r="C48" t="s">
        <v>333</v>
      </c>
      <c r="D48" s="9" t="s">
        <v>340</v>
      </c>
      <c r="E48" s="88">
        <f>SUMIF('DA GHGI_ETS data'!$B$8:$B$193,$C48,'DA GHGI_ETS data'!$H$8:$H$194)</f>
        <v>644.6004254702359</v>
      </c>
      <c r="F48" s="88">
        <f>SUMIF('DA GHGI_ETS data'!$B$8:$B$193,$C48,'DA GHGI_ETS data'!$N$8:$N$194)</f>
        <v>0</v>
      </c>
      <c r="G48" s="88">
        <f>SUMIF('DA GHGI_ETS data'!$B$8:$B$193,$C48,'DA GHGI_ETS data'!$Z$8:$Z$194)</f>
        <v>0</v>
      </c>
      <c r="H48" s="89">
        <f t="shared" si="0"/>
        <v>644.6004254702359</v>
      </c>
      <c r="I48" s="88">
        <f>SUMIF('DA GHGI_ETS data'!$B$8:$B$193,$C48,'DA GHGI_ETS data'!$T$8:$T$194)</f>
        <v>0</v>
      </c>
      <c r="K48" s="98"/>
      <c r="L48" s="98">
        <f t="shared" si="1"/>
        <v>1</v>
      </c>
    </row>
    <row r="49" spans="2:12" ht="10.5">
      <c r="B49" t="s">
        <v>277</v>
      </c>
      <c r="C49" t="s">
        <v>237</v>
      </c>
      <c r="D49" s="9" t="s">
        <v>238</v>
      </c>
      <c r="E49" s="88">
        <f>SUMIF('DA GHGI_ETS data'!$B$8:$B$193,$C49,'DA GHGI_ETS data'!$H$8:$H$194)</f>
        <v>1880.3855340153011</v>
      </c>
      <c r="F49" s="88">
        <f>SUMIF('DA GHGI_ETS data'!$B$8:$B$193,$C49,'DA GHGI_ETS data'!$N$8:$N$194)</f>
        <v>0</v>
      </c>
      <c r="G49" s="88">
        <f>SUMIF('DA GHGI_ETS data'!$B$8:$B$193,$C49,'DA GHGI_ETS data'!$Z$8:$Z$194)</f>
        <v>0</v>
      </c>
      <c r="H49" s="89">
        <f t="shared" si="0"/>
        <v>1880.3855340153011</v>
      </c>
      <c r="I49" s="88">
        <f>SUMIF('DA GHGI_ETS data'!$B$8:$B$193,$C49,'DA GHGI_ETS data'!$T$8:$T$194)</f>
        <v>0</v>
      </c>
      <c r="K49" s="98"/>
      <c r="L49" s="98">
        <f t="shared" si="1"/>
        <v>1</v>
      </c>
    </row>
    <row r="50" spans="2:12" ht="10.5">
      <c r="B50" t="s">
        <v>277</v>
      </c>
      <c r="C50" t="s">
        <v>334</v>
      </c>
      <c r="D50" s="9" t="s">
        <v>339</v>
      </c>
      <c r="E50" s="88">
        <f>SUMIF('DA GHGI_ETS data'!$B$8:$B$193,$C50,'DA GHGI_ETS data'!$H$8:$H$194)</f>
        <v>0</v>
      </c>
      <c r="F50" s="88">
        <f>SUMIF('DA GHGI_ETS data'!$B$8:$B$193,$C50,'DA GHGI_ETS data'!$N$8:$N$194)</f>
        <v>0</v>
      </c>
      <c r="G50" s="88">
        <f>SUMIF('DA GHGI_ETS data'!$B$8:$B$193,$C50,'DA GHGI_ETS data'!$Z$8:$Z$194)</f>
        <v>0</v>
      </c>
      <c r="H50" s="89">
        <f t="shared" si="0"/>
        <v>0</v>
      </c>
      <c r="I50" s="88">
        <f>SUMIF('DA GHGI_ETS data'!$B$8:$B$193,$C50,'DA GHGI_ETS data'!$T$8:$T$194)</f>
        <v>0</v>
      </c>
      <c r="K50" s="98"/>
      <c r="L50" s="98"/>
    </row>
    <row r="51" spans="2:12" ht="10.5">
      <c r="B51" t="s">
        <v>269</v>
      </c>
      <c r="C51" s="94">
        <v>5</v>
      </c>
      <c r="D51" s="9" t="s">
        <v>338</v>
      </c>
      <c r="E51" s="88">
        <f>SUMIF('DA GHGI_ETS data'!$B$8:$B$193,$C51,'DA GHGI_ETS data'!$H$8:$H$194)</f>
        <v>-265.0612224033458</v>
      </c>
      <c r="F51" s="88">
        <f>SUMIF('DA GHGI_ETS data'!$B$8:$B$193,$C51,'DA GHGI_ETS data'!$N$8:$N$194)</f>
        <v>-265.6137201464343</v>
      </c>
      <c r="G51" s="88">
        <f>SUMIF('DA GHGI_ETS data'!$B$8:$B$193,$C51,'DA GHGI_ETS data'!$Z$8:$Z$194)</f>
        <v>0</v>
      </c>
      <c r="H51" s="89">
        <f t="shared" si="0"/>
        <v>-265.0612224033458</v>
      </c>
      <c r="I51" s="88">
        <f>SUMIF('DA GHGI_ETS data'!$B$8:$B$193,$C51,'DA GHGI_ETS data'!$T$8:$T$194)</f>
        <v>-265.6137201464343</v>
      </c>
      <c r="K51" s="98">
        <f>I51/F51</f>
        <v>1</v>
      </c>
      <c r="L51" s="98">
        <f t="shared" si="1"/>
        <v>1</v>
      </c>
    </row>
    <row r="52" spans="2:12" ht="10.5">
      <c r="B52" t="s">
        <v>271</v>
      </c>
      <c r="C52" t="s">
        <v>255</v>
      </c>
      <c r="D52" s="9" t="s">
        <v>337</v>
      </c>
      <c r="E52" s="88">
        <f>SUMIF('DA GHGI_ETS data'!$B$8:$B$193,$C52,'DA GHGI_ETS data'!$H$8:$H$194)</f>
        <v>787.9531994136094</v>
      </c>
      <c r="F52" s="88">
        <f>SUMIF('DA GHGI_ETS data'!$B$8:$B$193,$C52,'DA GHGI_ETS data'!$N$8:$N$194)</f>
        <v>0</v>
      </c>
      <c r="G52" s="88">
        <f>SUMIF('DA GHGI_ETS data'!$B$8:$B$193,$C52,'DA GHGI_ETS data'!$Z$8:$Z$194)</f>
        <v>0</v>
      </c>
      <c r="H52" s="89">
        <f t="shared" si="0"/>
        <v>787.9531994136094</v>
      </c>
      <c r="I52" s="88">
        <f>SUMIF('DA GHGI_ETS data'!$B$8:$B$193,$C52,'DA GHGI_ETS data'!$T$8:$T$194)</f>
        <v>0</v>
      </c>
      <c r="K52" s="98"/>
      <c r="L52" s="98">
        <f t="shared" si="1"/>
        <v>1</v>
      </c>
    </row>
    <row r="53" spans="2:12" ht="10.5">
      <c r="B53" t="s">
        <v>271</v>
      </c>
      <c r="C53" t="s">
        <v>257</v>
      </c>
      <c r="D53" s="9" t="s">
        <v>336</v>
      </c>
      <c r="E53" s="88">
        <f>SUMIF('DA GHGI_ETS data'!$B$8:$B$193,$C53,'DA GHGI_ETS data'!$H$8:$H$194)</f>
        <v>59.103611485057584</v>
      </c>
      <c r="F53" s="88">
        <f>SUMIF('DA GHGI_ETS data'!$B$8:$B$193,$C53,'DA GHGI_ETS data'!$N$8:$N$194)</f>
        <v>0</v>
      </c>
      <c r="G53" s="88">
        <f>SUMIF('DA GHGI_ETS data'!$B$8:$B$193,$C53,'DA GHGI_ETS data'!$Z$8:$Z$194)</f>
        <v>0</v>
      </c>
      <c r="H53" s="89">
        <f t="shared" si="0"/>
        <v>59.103611485057584</v>
      </c>
      <c r="I53" s="88">
        <f>SUMIF('DA GHGI_ETS data'!$B$8:$B$193,$C53,'DA GHGI_ETS data'!$T$8:$T$194)</f>
        <v>0</v>
      </c>
      <c r="K53" s="98"/>
      <c r="L53" s="98">
        <f t="shared" si="1"/>
        <v>1</v>
      </c>
    </row>
    <row r="54" spans="2:12" ht="10.5">
      <c r="B54" t="s">
        <v>271</v>
      </c>
      <c r="C54" t="s">
        <v>259</v>
      </c>
      <c r="D54" s="9" t="s">
        <v>335</v>
      </c>
      <c r="E54" s="88">
        <f>SUMIF('DA GHGI_ETS data'!$B$8:$B$193,$C54,'DA GHGI_ETS data'!$H$8:$H$194)</f>
        <v>7.759906890258703</v>
      </c>
      <c r="F54" s="88">
        <f>SUMIF('DA GHGI_ETS data'!$B$8:$B$193,$C54,'DA GHGI_ETS data'!$N$8:$N$194)</f>
        <v>6.285355880292588</v>
      </c>
      <c r="G54" s="88">
        <f>SUMIF('DA GHGI_ETS data'!$B$8:$B$193,$C54,'DA GHGI_ETS data'!$Z$8:$Z$194)</f>
        <v>0</v>
      </c>
      <c r="H54" s="89">
        <f t="shared" si="0"/>
        <v>7.759906890258703</v>
      </c>
      <c r="I54" s="88">
        <f>SUMIF('DA GHGI_ETS data'!$B$8:$B$193,$C54,'DA GHGI_ETS data'!$T$8:$T$194)</f>
        <v>6.285355880292588</v>
      </c>
      <c r="K54" s="98">
        <f>I54/F54</f>
        <v>1</v>
      </c>
      <c r="L54" s="98">
        <f t="shared" si="1"/>
        <v>1</v>
      </c>
    </row>
    <row r="55" spans="2:12" ht="10.5">
      <c r="B55" s="12" t="s">
        <v>346</v>
      </c>
      <c r="E55" s="95">
        <f>SUM(E8:E54)</f>
        <v>22185.873068272518</v>
      </c>
      <c r="F55" s="95">
        <f>SUM(F8:F54)</f>
        <v>16171.405519864074</v>
      </c>
      <c r="G55" s="95">
        <f>SUM(G8:G54)</f>
        <v>5867.0685402694635</v>
      </c>
      <c r="H55" s="95">
        <f>SUM(H8:H54)</f>
        <v>16316.25055652423</v>
      </c>
      <c r="I55" s="95">
        <f>SUM(I8:I54)</f>
        <v>10301.783008115784</v>
      </c>
      <c r="K55" s="98">
        <f>I55/F55</f>
        <v>0.6370369598030076</v>
      </c>
      <c r="L55" s="98">
        <f t="shared" si="1"/>
        <v>0.7354342335915419</v>
      </c>
    </row>
    <row r="56" spans="2:9" ht="10.5">
      <c r="B56" s="11" t="s">
        <v>347</v>
      </c>
      <c r="E56" s="96">
        <f>E55-'DA GHGI_ETS data'!H194</f>
        <v>0</v>
      </c>
      <c r="F56" s="96">
        <f>F55-'DA GHGI_ETS data'!N194</f>
        <v>0</v>
      </c>
      <c r="G56" s="96">
        <f>G55-'DA GHGI_ETS data'!Z194</f>
        <v>0</v>
      </c>
      <c r="H56" s="96"/>
      <c r="I56" s="96">
        <f>I55-'DA GHGI_ETS data'!T194</f>
        <v>0</v>
      </c>
    </row>
    <row r="57" ht="10.5">
      <c r="H57" s="9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99"/>
  <sheetViews>
    <sheetView zoomScale="80" zoomScaleNormal="80" zoomScalePageLayoutView="0" workbookViewId="0" topLeftCell="A1">
      <pane ySplit="6" topLeftCell="A8" activePane="bottomLeft" state="frozen"/>
      <selection pane="topLeft" activeCell="O1" sqref="O1"/>
      <selection pane="bottomLeft" activeCell="F66" sqref="F66"/>
    </sheetView>
  </sheetViews>
  <sheetFormatPr defaultColWidth="9.140625" defaultRowHeight="10.5"/>
  <cols>
    <col min="1" max="1" width="14.8515625" style="0" customWidth="1"/>
    <col min="2" max="2" width="11.8515625" style="0" customWidth="1"/>
    <col min="3" max="3" width="17.8515625" style="0" customWidth="1"/>
    <col min="4" max="4" width="44.57421875" style="0" customWidth="1"/>
    <col min="5" max="10" width="12.57421875" style="0" customWidth="1"/>
    <col min="11" max="15" width="13.140625" style="0" customWidth="1"/>
    <col min="16" max="16" width="13.140625" style="0" bestFit="1" customWidth="1"/>
    <col min="17" max="17" width="15.00390625" style="0" customWidth="1"/>
    <col min="18" max="22" width="13.140625" style="0" customWidth="1"/>
    <col min="23" max="28" width="10.7109375" style="0" customWidth="1"/>
    <col min="29" max="29" width="12.00390625" style="0" customWidth="1"/>
    <col min="30" max="32" width="11.00390625" style="0" bestFit="1" customWidth="1"/>
    <col min="33" max="33" width="12.421875" style="0" bestFit="1" customWidth="1"/>
    <col min="34" max="34" width="11.00390625" style="0" bestFit="1" customWidth="1"/>
  </cols>
  <sheetData>
    <row r="1" ht="10.5">
      <c r="A1" s="12" t="s">
        <v>403</v>
      </c>
    </row>
    <row r="2" spans="5:6" ht="11.25" thickBot="1">
      <c r="E2" s="156"/>
      <c r="F2" s="156"/>
    </row>
    <row r="3" spans="5:34" ht="11.25" thickBot="1">
      <c r="E3" s="157" t="s">
        <v>405</v>
      </c>
      <c r="F3" s="158"/>
      <c r="G3" s="158"/>
      <c r="H3" s="158"/>
      <c r="I3" s="158"/>
      <c r="J3" s="159"/>
      <c r="K3" s="157" t="s">
        <v>406</v>
      </c>
      <c r="L3" s="158"/>
      <c r="M3" s="158"/>
      <c r="N3" s="158"/>
      <c r="O3" s="158"/>
      <c r="P3" s="159"/>
      <c r="Q3" s="157" t="s">
        <v>407</v>
      </c>
      <c r="R3" s="158"/>
      <c r="S3" s="158"/>
      <c r="T3" s="158"/>
      <c r="U3" s="158"/>
      <c r="V3" s="159"/>
      <c r="W3" s="157" t="s">
        <v>408</v>
      </c>
      <c r="X3" s="158"/>
      <c r="Y3" s="158"/>
      <c r="Z3" s="158"/>
      <c r="AA3" s="158"/>
      <c r="AB3" s="159"/>
      <c r="AC3" s="157" t="s">
        <v>409</v>
      </c>
      <c r="AD3" s="158"/>
      <c r="AE3" s="158"/>
      <c r="AF3" s="158"/>
      <c r="AG3" s="158"/>
      <c r="AH3" s="160"/>
    </row>
    <row r="4" spans="17:22" ht="10.5">
      <c r="Q4" s="86" t="s">
        <v>404</v>
      </c>
      <c r="R4" s="77" t="s">
        <v>293</v>
      </c>
      <c r="S4" s="76" t="s">
        <v>294</v>
      </c>
      <c r="T4" s="78" t="s">
        <v>295</v>
      </c>
      <c r="U4" s="79" t="s">
        <v>296</v>
      </c>
      <c r="V4" s="79"/>
    </row>
    <row r="5" spans="3:34" ht="10.5">
      <c r="C5" s="1" t="s">
        <v>84</v>
      </c>
      <c r="D5" s="4"/>
      <c r="E5" s="14" t="s">
        <v>262</v>
      </c>
      <c r="F5" s="14" t="s">
        <v>263</v>
      </c>
      <c r="G5" s="14" t="s">
        <v>264</v>
      </c>
      <c r="H5" s="14" t="s">
        <v>265</v>
      </c>
      <c r="I5" s="14" t="s">
        <v>266</v>
      </c>
      <c r="J5" s="14" t="s">
        <v>267</v>
      </c>
      <c r="K5" s="14" t="s">
        <v>262</v>
      </c>
      <c r="L5" s="14" t="s">
        <v>263</v>
      </c>
      <c r="M5" s="14" t="s">
        <v>264</v>
      </c>
      <c r="N5" s="14" t="s">
        <v>265</v>
      </c>
      <c r="O5" s="14" t="s">
        <v>266</v>
      </c>
      <c r="P5" s="14" t="s">
        <v>267</v>
      </c>
      <c r="Q5" s="14" t="s">
        <v>262</v>
      </c>
      <c r="R5" s="14" t="s">
        <v>263</v>
      </c>
      <c r="S5" s="14" t="s">
        <v>264</v>
      </c>
      <c r="T5" s="14" t="s">
        <v>265</v>
      </c>
      <c r="U5" s="14" t="s">
        <v>266</v>
      </c>
      <c r="V5" s="14" t="s">
        <v>267</v>
      </c>
      <c r="W5" s="14" t="s">
        <v>262</v>
      </c>
      <c r="X5" s="14" t="s">
        <v>263</v>
      </c>
      <c r="Y5" s="14" t="s">
        <v>264</v>
      </c>
      <c r="Z5" s="14" t="s">
        <v>265</v>
      </c>
      <c r="AA5" s="14" t="s">
        <v>266</v>
      </c>
      <c r="AB5" s="14" t="s">
        <v>267</v>
      </c>
      <c r="AC5" s="14" t="s">
        <v>262</v>
      </c>
      <c r="AD5" s="14" t="s">
        <v>263</v>
      </c>
      <c r="AE5" s="14" t="s">
        <v>264</v>
      </c>
      <c r="AF5" s="14" t="s">
        <v>265</v>
      </c>
      <c r="AG5" s="14" t="s">
        <v>266</v>
      </c>
      <c r="AH5" s="14" t="s">
        <v>267</v>
      </c>
    </row>
    <row r="6" spans="1:34" ht="11.25" thickBot="1">
      <c r="A6" t="s">
        <v>268</v>
      </c>
      <c r="B6" t="s">
        <v>119</v>
      </c>
      <c r="C6" s="1" t="s">
        <v>85</v>
      </c>
      <c r="D6" s="1" t="s">
        <v>9</v>
      </c>
      <c r="E6" s="10" t="s">
        <v>278</v>
      </c>
      <c r="F6" s="10" t="s">
        <v>278</v>
      </c>
      <c r="G6" s="10" t="s">
        <v>278</v>
      </c>
      <c r="H6" s="10" t="s">
        <v>278</v>
      </c>
      <c r="I6" s="10" t="s">
        <v>278</v>
      </c>
      <c r="J6" s="10" t="s">
        <v>278</v>
      </c>
      <c r="K6" s="10" t="s">
        <v>279</v>
      </c>
      <c r="L6" s="10" t="s">
        <v>279</v>
      </c>
      <c r="M6" s="10" t="s">
        <v>279</v>
      </c>
      <c r="N6" s="10" t="s">
        <v>279</v>
      </c>
      <c r="O6" s="10" t="s">
        <v>279</v>
      </c>
      <c r="P6" s="10" t="s">
        <v>279</v>
      </c>
      <c r="Q6" s="19" t="s">
        <v>292</v>
      </c>
      <c r="R6" s="19" t="s">
        <v>292</v>
      </c>
      <c r="S6" s="19" t="s">
        <v>292</v>
      </c>
      <c r="T6" s="19" t="s">
        <v>292</v>
      </c>
      <c r="U6" s="19" t="s">
        <v>292</v>
      </c>
      <c r="V6" s="19" t="s">
        <v>292</v>
      </c>
      <c r="W6" s="19" t="s">
        <v>280</v>
      </c>
      <c r="X6" s="19" t="s">
        <v>280</v>
      </c>
      <c r="Y6" s="19" t="s">
        <v>280</v>
      </c>
      <c r="Z6" s="19" t="s">
        <v>280</v>
      </c>
      <c r="AA6" s="19" t="s">
        <v>280</v>
      </c>
      <c r="AB6" s="19" t="s">
        <v>280</v>
      </c>
      <c r="AC6" s="19" t="s">
        <v>282</v>
      </c>
      <c r="AD6" s="19" t="s">
        <v>280</v>
      </c>
      <c r="AE6" s="19" t="s">
        <v>280</v>
      </c>
      <c r="AF6" s="19" t="s">
        <v>280</v>
      </c>
      <c r="AG6" s="19" t="s">
        <v>280</v>
      </c>
      <c r="AH6" s="19" t="s">
        <v>280</v>
      </c>
    </row>
    <row r="7" spans="1:34" ht="11.25" hidden="1" thickBot="1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  <c r="H7" s="91">
        <v>8</v>
      </c>
      <c r="I7" s="91">
        <v>9</v>
      </c>
      <c r="J7" s="91">
        <v>10</v>
      </c>
      <c r="K7" s="91">
        <v>11</v>
      </c>
      <c r="L7" s="91">
        <v>12</v>
      </c>
      <c r="M7" s="91">
        <v>13</v>
      </c>
      <c r="N7" s="91">
        <v>14</v>
      </c>
      <c r="O7" s="91">
        <v>15</v>
      </c>
      <c r="P7" s="91">
        <v>16</v>
      </c>
      <c r="Q7" s="91">
        <v>17</v>
      </c>
      <c r="R7" s="91">
        <v>18</v>
      </c>
      <c r="S7" s="91">
        <v>19</v>
      </c>
      <c r="T7" s="91">
        <v>20</v>
      </c>
      <c r="U7" s="91">
        <v>21</v>
      </c>
      <c r="V7" s="91">
        <v>22</v>
      </c>
      <c r="W7" s="91">
        <v>23</v>
      </c>
      <c r="X7" s="91">
        <v>24</v>
      </c>
      <c r="Y7" s="91">
        <v>25</v>
      </c>
      <c r="Z7" s="91">
        <v>26</v>
      </c>
      <c r="AA7" s="91">
        <v>27</v>
      </c>
      <c r="AB7" s="91">
        <v>28</v>
      </c>
      <c r="AC7" s="69"/>
      <c r="AD7" s="69"/>
      <c r="AE7" s="69"/>
      <c r="AF7" s="69"/>
      <c r="AG7" s="69"/>
      <c r="AH7" s="69"/>
    </row>
    <row r="8" spans="1:34" ht="11.25" thickBot="1">
      <c r="A8" t="s">
        <v>118</v>
      </c>
      <c r="B8" t="s">
        <v>129</v>
      </c>
      <c r="C8" s="2" t="s">
        <v>129</v>
      </c>
      <c r="D8" s="2" t="s">
        <v>10</v>
      </c>
      <c r="E8" s="90">
        <v>139943.22797736543</v>
      </c>
      <c r="F8" s="90">
        <v>14383.820087273025</v>
      </c>
      <c r="G8" s="90">
        <v>14763.494572791931</v>
      </c>
      <c r="H8" s="90">
        <v>4884.864759662945</v>
      </c>
      <c r="I8" s="90">
        <v>0</v>
      </c>
      <c r="J8" s="90">
        <v>173975.40739709334</v>
      </c>
      <c r="K8" s="16">
        <v>139031.24975015744</v>
      </c>
      <c r="L8" s="16">
        <v>14283.228938718323</v>
      </c>
      <c r="M8" s="16">
        <v>14682.62664524294</v>
      </c>
      <c r="N8" s="16">
        <v>4863.804030308385</v>
      </c>
      <c r="O8" s="16">
        <v>0</v>
      </c>
      <c r="P8" s="16">
        <v>172860.9093644271</v>
      </c>
      <c r="Q8" s="78">
        <f aca="true" t="shared" si="0" ref="Q8:V8">K8-W8</f>
        <v>1396.9700358509726</v>
      </c>
      <c r="R8" s="78">
        <f t="shared" si="0"/>
        <v>84.56086116229744</v>
      </c>
      <c r="S8" s="78">
        <f t="shared" si="0"/>
        <v>86.4257280155598</v>
      </c>
      <c r="T8" s="78">
        <f t="shared" si="0"/>
        <v>32.77666332790159</v>
      </c>
      <c r="U8" s="78">
        <f t="shared" si="0"/>
        <v>0</v>
      </c>
      <c r="V8" s="78">
        <f t="shared" si="0"/>
        <v>1600.7332883567433</v>
      </c>
      <c r="W8" s="28">
        <v>137634.27971430647</v>
      </c>
      <c r="X8" s="28">
        <v>14198.668077556025</v>
      </c>
      <c r="Y8" s="28">
        <v>14596.200917227381</v>
      </c>
      <c r="Z8" s="28">
        <v>4831.027366980484</v>
      </c>
      <c r="AA8" s="28">
        <v>0</v>
      </c>
      <c r="AB8" s="28">
        <v>171260.17607607035</v>
      </c>
      <c r="AC8" s="30">
        <f>W8/K8</f>
        <v>0.9899521148061219</v>
      </c>
      <c r="AD8" s="31">
        <f>X8/L8</f>
        <v>0.9940797097403463</v>
      </c>
      <c r="AE8" s="31">
        <f>Y8/M8</f>
        <v>0.9941137420365067</v>
      </c>
      <c r="AF8" s="31">
        <f>Z8/N8</f>
        <v>0.9932611052740495</v>
      </c>
      <c r="AG8" s="31"/>
      <c r="AH8" s="32">
        <f>AB8/P8</f>
        <v>0.9907397612667763</v>
      </c>
    </row>
    <row r="9" spans="1:34" ht="11.25" thickBot="1">
      <c r="A9" t="s">
        <v>118</v>
      </c>
      <c r="B9" t="s">
        <v>130</v>
      </c>
      <c r="C9" s="1" t="s">
        <v>130</v>
      </c>
      <c r="D9" s="1" t="s">
        <v>11</v>
      </c>
      <c r="E9" s="18">
        <v>10250.725679234769</v>
      </c>
      <c r="F9" s="18">
        <v>2110.522799590014</v>
      </c>
      <c r="G9" s="18">
        <v>2992.0604395500973</v>
      </c>
      <c r="H9" s="18">
        <v>0</v>
      </c>
      <c r="I9" s="18">
        <v>0</v>
      </c>
      <c r="J9" s="18">
        <v>15353.30891837488</v>
      </c>
      <c r="K9" s="15">
        <v>10163.1232841774</v>
      </c>
      <c r="L9" s="15">
        <v>2092.4863348700865</v>
      </c>
      <c r="M9" s="15">
        <v>2966.4903805257077</v>
      </c>
      <c r="N9" s="15">
        <v>0</v>
      </c>
      <c r="O9" s="15">
        <v>0</v>
      </c>
      <c r="P9" s="15">
        <v>15222.09999957324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20">
        <v>11560.200056291782</v>
      </c>
      <c r="X9" s="20">
        <v>2374.0164657837063</v>
      </c>
      <c r="Y9" s="20">
        <v>3331.1032836731024</v>
      </c>
      <c r="Z9" s="20">
        <v>0</v>
      </c>
      <c r="AA9" s="20">
        <v>0</v>
      </c>
      <c r="AB9" s="20">
        <v>17265.31980574859</v>
      </c>
      <c r="AC9" s="30">
        <f>W9/K9</f>
        <v>1.1374652981224227</v>
      </c>
      <c r="AD9" s="31">
        <f>X9/L9</f>
        <v>1.1345433545835313</v>
      </c>
      <c r="AE9" s="31">
        <f>Y9/M9</f>
        <v>1.1229105294057213</v>
      </c>
      <c r="AF9" s="31"/>
      <c r="AG9" s="31"/>
      <c r="AH9" s="32">
        <f>AB9/P9</f>
        <v>1.1342271963942316</v>
      </c>
    </row>
    <row r="10" spans="1:34" ht="10.5">
      <c r="A10" t="s">
        <v>118</v>
      </c>
      <c r="B10" s="33" t="s">
        <v>123</v>
      </c>
      <c r="C10" s="1" t="s">
        <v>122</v>
      </c>
      <c r="D10" s="1" t="s">
        <v>12</v>
      </c>
      <c r="E10" s="18">
        <v>991.8683554389347</v>
      </c>
      <c r="F10" s="18">
        <v>0</v>
      </c>
      <c r="G10" s="18">
        <v>373.638120125485</v>
      </c>
      <c r="H10" s="18">
        <v>0</v>
      </c>
      <c r="I10" s="18">
        <v>0</v>
      </c>
      <c r="J10" s="18">
        <v>1365.5064755644198</v>
      </c>
      <c r="K10" s="15">
        <v>964.590160938542</v>
      </c>
      <c r="L10" s="15">
        <v>0</v>
      </c>
      <c r="M10" s="15">
        <v>365.5161336965051</v>
      </c>
      <c r="N10" s="15">
        <v>0</v>
      </c>
      <c r="O10" s="15">
        <v>0</v>
      </c>
      <c r="P10" s="15">
        <v>1330.106294635047</v>
      </c>
      <c r="Q10" s="79"/>
      <c r="R10" s="79"/>
      <c r="S10" s="79"/>
      <c r="T10" s="79"/>
      <c r="U10" s="79"/>
      <c r="V10" s="79"/>
      <c r="W10" s="26">
        <v>872.4001132209349</v>
      </c>
      <c r="X10" s="26">
        <v>0</v>
      </c>
      <c r="Y10" s="26">
        <v>261.27030792336745</v>
      </c>
      <c r="Z10" s="26">
        <v>0</v>
      </c>
      <c r="AA10" s="26">
        <v>0</v>
      </c>
      <c r="AB10" s="26">
        <v>1133.6704211443025</v>
      </c>
      <c r="AC10" s="33" t="s">
        <v>284</v>
      </c>
      <c r="AD10" s="33"/>
      <c r="AE10" s="33"/>
      <c r="AF10" s="33"/>
      <c r="AG10" s="33"/>
      <c r="AH10" s="33"/>
    </row>
    <row r="11" spans="1:22" ht="11.25" thickBot="1">
      <c r="A11" t="s">
        <v>118</v>
      </c>
      <c r="B11" t="s">
        <v>122</v>
      </c>
      <c r="C11" s="5"/>
      <c r="D11" s="2" t="s">
        <v>13</v>
      </c>
      <c r="E11" s="18">
        <v>122.61287280397453</v>
      </c>
      <c r="F11" s="18">
        <v>0</v>
      </c>
      <c r="G11" s="18">
        <v>1.7293215982847647</v>
      </c>
      <c r="H11" s="18">
        <v>0</v>
      </c>
      <c r="I11" s="18">
        <v>0</v>
      </c>
      <c r="J11" s="18">
        <v>124.3421944022593</v>
      </c>
      <c r="K11" s="16">
        <v>122.08248589357042</v>
      </c>
      <c r="L11" s="16">
        <v>0</v>
      </c>
      <c r="M11" s="16">
        <v>1.7218410661135979</v>
      </c>
      <c r="N11" s="16">
        <v>0</v>
      </c>
      <c r="O11" s="16">
        <v>0</v>
      </c>
      <c r="P11" s="16">
        <v>123.80432695968402</v>
      </c>
      <c r="Q11" s="76">
        <f aca="true" t="shared" si="1" ref="Q11:V11">K11</f>
        <v>122.08248589357042</v>
      </c>
      <c r="R11" s="76">
        <f t="shared" si="1"/>
        <v>0</v>
      </c>
      <c r="S11" s="76">
        <f t="shared" si="1"/>
        <v>1.7218410661135979</v>
      </c>
      <c r="T11" s="76">
        <f t="shared" si="1"/>
        <v>0</v>
      </c>
      <c r="U11" s="76">
        <f t="shared" si="1"/>
        <v>0</v>
      </c>
      <c r="V11" s="76">
        <f t="shared" si="1"/>
        <v>123.80432695968402</v>
      </c>
    </row>
    <row r="12" spans="1:34" ht="11.25" thickBot="1">
      <c r="A12" t="s">
        <v>118</v>
      </c>
      <c r="B12" t="s">
        <v>7</v>
      </c>
      <c r="C12" s="5"/>
      <c r="D12" s="2" t="s">
        <v>14</v>
      </c>
      <c r="E12" s="18">
        <v>496.2782989192581</v>
      </c>
      <c r="F12" s="18">
        <v>281.535977999679</v>
      </c>
      <c r="G12" s="18">
        <v>9.751228554254313</v>
      </c>
      <c r="H12" s="18">
        <v>0</v>
      </c>
      <c r="I12" s="18">
        <v>0</v>
      </c>
      <c r="J12" s="18">
        <v>787.5655054731915</v>
      </c>
      <c r="K12" s="16">
        <v>495.77517232699626</v>
      </c>
      <c r="L12" s="16">
        <v>281.2505570221377</v>
      </c>
      <c r="M12" s="16">
        <v>9.7413427655677</v>
      </c>
      <c r="N12" s="16">
        <v>0</v>
      </c>
      <c r="O12" s="16">
        <v>0</v>
      </c>
      <c r="P12" s="16">
        <v>786.7670721147017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20">
        <v>545.3819708370619</v>
      </c>
      <c r="X12" s="20">
        <v>510.6114729608882</v>
      </c>
      <c r="Y12" s="20">
        <v>1.5243579316395401</v>
      </c>
      <c r="Z12" s="20">
        <v>0</v>
      </c>
      <c r="AA12" s="20">
        <v>0</v>
      </c>
      <c r="AB12" s="20">
        <v>1057.5178017295898</v>
      </c>
      <c r="AC12" s="30">
        <f>W12/K12</f>
        <v>1.100059061604938</v>
      </c>
      <c r="AD12" s="31">
        <f>X12/L12</f>
        <v>1.815503863769049</v>
      </c>
      <c r="AE12" s="31">
        <f>Y12/M12</f>
        <v>0.1564833481712215</v>
      </c>
      <c r="AF12" s="31"/>
      <c r="AG12" s="31"/>
      <c r="AH12" s="32">
        <f>AB12/P12</f>
        <v>1.344130733492893</v>
      </c>
    </row>
    <row r="13" spans="1:34" ht="10.5">
      <c r="A13" t="s">
        <v>118</v>
      </c>
      <c r="B13" t="s">
        <v>2</v>
      </c>
      <c r="C13" s="5"/>
      <c r="D13" s="2" t="s">
        <v>19</v>
      </c>
      <c r="E13" s="18">
        <v>65.71049559457313</v>
      </c>
      <c r="F13" s="18">
        <v>83.57118384783575</v>
      </c>
      <c r="G13" s="18">
        <v>2.5890375278256954</v>
      </c>
      <c r="H13" s="18">
        <v>0</v>
      </c>
      <c r="I13" s="18">
        <v>637.1798147986125</v>
      </c>
      <c r="J13" s="18">
        <v>789.0505317688471</v>
      </c>
      <c r="K13" s="16">
        <v>63.30708557385068</v>
      </c>
      <c r="L13" s="16">
        <v>81.43586574296748</v>
      </c>
      <c r="M13" s="16">
        <v>2.4948046550089282</v>
      </c>
      <c r="N13" s="16">
        <v>0</v>
      </c>
      <c r="O13" s="16">
        <v>617.4735667963615</v>
      </c>
      <c r="P13" s="16">
        <v>764.7113227681887</v>
      </c>
      <c r="Q13" s="79"/>
      <c r="R13" s="79"/>
      <c r="S13" s="79"/>
      <c r="T13" s="79"/>
      <c r="U13" s="79"/>
      <c r="V13" s="79"/>
      <c r="AC13" s="29" t="s">
        <v>283</v>
      </c>
      <c r="AD13" s="29"/>
      <c r="AE13" s="29"/>
      <c r="AF13" s="29"/>
      <c r="AG13" s="29"/>
      <c r="AH13" s="29"/>
    </row>
    <row r="14" spans="1:22" ht="11.25" thickBot="1">
      <c r="A14" t="s">
        <v>118</v>
      </c>
      <c r="B14" t="s">
        <v>122</v>
      </c>
      <c r="C14" s="5"/>
      <c r="D14" s="2" t="s">
        <v>15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76">
        <f aca="true" t="shared" si="2" ref="Q14:V14">K14</f>
        <v>0</v>
      </c>
      <c r="R14" s="76">
        <f t="shared" si="2"/>
        <v>0</v>
      </c>
      <c r="S14" s="76">
        <f t="shared" si="2"/>
        <v>0</v>
      </c>
      <c r="T14" s="76">
        <f t="shared" si="2"/>
        <v>0</v>
      </c>
      <c r="U14" s="76">
        <f t="shared" si="2"/>
        <v>0</v>
      </c>
      <c r="V14" s="76">
        <f t="shared" si="2"/>
        <v>0</v>
      </c>
    </row>
    <row r="15" spans="1:34" ht="11.25" thickBot="1">
      <c r="A15" t="s">
        <v>118</v>
      </c>
      <c r="B15" t="s">
        <v>2</v>
      </c>
      <c r="C15" s="5"/>
      <c r="D15" s="2" t="s">
        <v>16</v>
      </c>
      <c r="E15" s="18">
        <v>1155.7696314726668</v>
      </c>
      <c r="F15" s="18">
        <v>1470.6990270412061</v>
      </c>
      <c r="G15" s="18">
        <v>45.53849</v>
      </c>
      <c r="H15" s="18">
        <v>0</v>
      </c>
      <c r="I15" s="18">
        <v>11210.287860000002</v>
      </c>
      <c r="J15" s="18">
        <v>13882.295008513875</v>
      </c>
      <c r="K15" s="16">
        <v>1115.4594790172962</v>
      </c>
      <c r="L15" s="16">
        <v>1434.88533</v>
      </c>
      <c r="M15" s="16">
        <v>43.95801</v>
      </c>
      <c r="N15" s="16">
        <v>0</v>
      </c>
      <c r="O15" s="16">
        <v>10879.773360000003</v>
      </c>
      <c r="P15" s="16">
        <v>13474.076179017298</v>
      </c>
      <c r="Q15" s="78">
        <f>K13+K15+K102+K103-W15-W102</f>
        <v>203.9874918316914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20">
        <v>1172.2832803435995</v>
      </c>
      <c r="X15" s="20">
        <v>1725.2694392923415</v>
      </c>
      <c r="Y15" s="20">
        <v>47.87173349950001</v>
      </c>
      <c r="Z15" s="20">
        <v>0</v>
      </c>
      <c r="AA15" s="20">
        <v>15231.315</v>
      </c>
      <c r="AB15" s="20">
        <v>18176.73945313544</v>
      </c>
      <c r="AC15" s="35">
        <f>(W15+W102)/(K13+K15++K102+K103)</f>
        <v>0.8517824428478743</v>
      </c>
      <c r="AD15" s="36">
        <f>(X15+X102)/(L13+L15++L102+L103)</f>
        <v>1.025880658382306</v>
      </c>
      <c r="AE15" s="36">
        <f>(Y15+Y102)/(M13+M15++M102+M103)</f>
        <v>1.0077876857923636</v>
      </c>
      <c r="AF15" s="36"/>
      <c r="AG15" s="36">
        <f>(AA15+AA102)/(O13+O15++O102+O103)</f>
        <v>1.04589174594896</v>
      </c>
      <c r="AH15" s="37">
        <f>(AB15+AB102)/(P13+P15++P102+P103)</f>
        <v>1.0287257002157588</v>
      </c>
    </row>
    <row r="16" spans="1:22" ht="10.5">
      <c r="A16" t="s">
        <v>118</v>
      </c>
      <c r="B16" t="s">
        <v>122</v>
      </c>
      <c r="C16" s="5"/>
      <c r="D16" s="2" t="s">
        <v>17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76">
        <f aca="true" t="shared" si="3" ref="Q16:V17">K16</f>
        <v>0</v>
      </c>
      <c r="R16" s="76">
        <f t="shared" si="3"/>
        <v>0</v>
      </c>
      <c r="S16" s="76">
        <f t="shared" si="3"/>
        <v>0</v>
      </c>
      <c r="T16" s="76">
        <f t="shared" si="3"/>
        <v>0</v>
      </c>
      <c r="U16" s="76">
        <f t="shared" si="3"/>
        <v>0</v>
      </c>
      <c r="V16" s="76">
        <f t="shared" si="3"/>
        <v>0</v>
      </c>
    </row>
    <row r="17" spans="1:22" ht="10.5">
      <c r="A17" t="s">
        <v>118</v>
      </c>
      <c r="B17" t="s">
        <v>122</v>
      </c>
      <c r="C17" s="5"/>
      <c r="D17" s="2" t="s">
        <v>18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76">
        <f t="shared" si="3"/>
        <v>0</v>
      </c>
      <c r="R17" s="76">
        <f t="shared" si="3"/>
        <v>0</v>
      </c>
      <c r="S17" s="76">
        <f t="shared" si="3"/>
        <v>0</v>
      </c>
      <c r="T17" s="76">
        <f t="shared" si="3"/>
        <v>0</v>
      </c>
      <c r="U17" s="76">
        <f t="shared" si="3"/>
        <v>0</v>
      </c>
      <c r="V17" s="76">
        <f t="shared" si="3"/>
        <v>0</v>
      </c>
    </row>
    <row r="18" spans="1:34" ht="11.25" thickBot="1">
      <c r="A18" t="s">
        <v>3</v>
      </c>
      <c r="B18" t="s">
        <v>123</v>
      </c>
      <c r="C18" s="1" t="s">
        <v>123</v>
      </c>
      <c r="D18" s="1" t="s">
        <v>20</v>
      </c>
      <c r="E18" s="18">
        <v>3118.8454940942547</v>
      </c>
      <c r="F18" s="18">
        <v>6.592796901294994</v>
      </c>
      <c r="G18" s="18">
        <v>1636.9120458352802</v>
      </c>
      <c r="H18" s="18">
        <v>0</v>
      </c>
      <c r="I18" s="18">
        <v>0</v>
      </c>
      <c r="J18" s="18">
        <v>4762.35033683083</v>
      </c>
      <c r="K18" s="15">
        <v>3085.6388940153633</v>
      </c>
      <c r="L18" s="15">
        <v>6.575344845324791</v>
      </c>
      <c r="M18" s="15">
        <v>1620.6540033314589</v>
      </c>
      <c r="N18" s="15">
        <v>0</v>
      </c>
      <c r="O18" s="15">
        <v>0</v>
      </c>
      <c r="P18" s="15">
        <v>4712.868242192146</v>
      </c>
      <c r="Q18" s="79"/>
      <c r="R18" s="79"/>
      <c r="S18" s="79"/>
      <c r="T18" s="79"/>
      <c r="U18" s="79"/>
      <c r="V18" s="79"/>
      <c r="AC18" s="33" t="s">
        <v>284</v>
      </c>
      <c r="AD18" s="33"/>
      <c r="AE18" s="33"/>
      <c r="AF18" s="33"/>
      <c r="AG18" s="33"/>
      <c r="AH18" s="33"/>
    </row>
    <row r="19" spans="1:34" ht="11.25" thickBot="1">
      <c r="A19" t="s">
        <v>3</v>
      </c>
      <c r="B19" t="s">
        <v>123</v>
      </c>
      <c r="C19" s="5"/>
      <c r="D19" s="2" t="s">
        <v>22</v>
      </c>
      <c r="E19" s="18">
        <v>7506.651136930657</v>
      </c>
      <c r="F19" s="18">
        <v>66.2309805696947</v>
      </c>
      <c r="G19" s="18">
        <v>4018.6770198379645</v>
      </c>
      <c r="H19" s="18">
        <v>0</v>
      </c>
      <c r="I19" s="18">
        <v>0</v>
      </c>
      <c r="J19" s="18">
        <v>11591.559137338318</v>
      </c>
      <c r="K19" s="16">
        <v>7425.082654341214</v>
      </c>
      <c r="L19" s="16">
        <v>66.0556578959996</v>
      </c>
      <c r="M19" s="16">
        <v>3980.862792534508</v>
      </c>
      <c r="N19" s="16">
        <v>0</v>
      </c>
      <c r="O19" s="16">
        <v>0</v>
      </c>
      <c r="P19" s="16">
        <v>11472.001104771722</v>
      </c>
      <c r="Q19" s="78">
        <f aca="true" t="shared" si="4" ref="Q19:V19">SUM(K10,K18:K20,K106,K109,K122:K124)-SUM(W10,W19,W106,W109,W122:W124)</f>
        <v>1718.2627109301775</v>
      </c>
      <c r="R19" s="78">
        <f t="shared" si="4"/>
        <v>72.82558685292427</v>
      </c>
      <c r="S19" s="78">
        <f t="shared" si="4"/>
        <v>704.7802242512562</v>
      </c>
      <c r="T19" s="78">
        <f t="shared" si="4"/>
        <v>-14.501</v>
      </c>
      <c r="U19" s="78">
        <f t="shared" si="4"/>
        <v>0</v>
      </c>
      <c r="V19" s="78">
        <f t="shared" si="4"/>
        <v>2481.3675220343466</v>
      </c>
      <c r="W19" s="20">
        <v>9588.901893396962</v>
      </c>
      <c r="X19" s="20">
        <v>0</v>
      </c>
      <c r="Y19" s="20">
        <v>5266.467199867226</v>
      </c>
      <c r="Z19" s="20">
        <v>0</v>
      </c>
      <c r="AA19" s="20">
        <v>0</v>
      </c>
      <c r="AB19" s="20">
        <v>14855.36909326419</v>
      </c>
      <c r="AC19" s="38">
        <f>(W19+W10+W122+W123+W124+W109+W106)/(K19+K10+K20+K18+K109+K122+K123+K124+K106)</f>
        <v>0.8858792848442214</v>
      </c>
      <c r="AD19" s="39">
        <f>(X19+X10+X122+X123+X124+X109+X106)/(L19+L10+L20+L18+L109+L122+L123+L124+L106)</f>
        <v>0</v>
      </c>
      <c r="AE19" s="39">
        <f>(Y19+Y10+Y122+Y123+Y124+Y109+Y106)/(M19+M10+M20+M18+M109+M122+M123+M124+M106)</f>
        <v>0.909075456313408</v>
      </c>
      <c r="AF19" s="39"/>
      <c r="AG19" s="39"/>
      <c r="AH19" s="40">
        <f>(AB19+AB10+AB122+AB123+AB124+AB109+AB106)/(P19+P10+P20+P18+P109+P122+P123+P124+P106)</f>
        <v>0.8915515940493873</v>
      </c>
    </row>
    <row r="20" spans="1:34" ht="10.5">
      <c r="A20" t="s">
        <v>3</v>
      </c>
      <c r="B20" t="s">
        <v>123</v>
      </c>
      <c r="C20" s="5"/>
      <c r="D20" s="2" t="s">
        <v>21</v>
      </c>
      <c r="E20" s="18">
        <v>1317.3145986932245</v>
      </c>
      <c r="F20" s="18">
        <v>0</v>
      </c>
      <c r="G20" s="18">
        <v>601.4111489449676</v>
      </c>
      <c r="H20" s="18">
        <v>0</v>
      </c>
      <c r="I20" s="18">
        <v>0</v>
      </c>
      <c r="J20" s="18">
        <v>1918.7257476381922</v>
      </c>
      <c r="K20" s="16">
        <v>1273.2830562143406</v>
      </c>
      <c r="L20" s="16">
        <v>0</v>
      </c>
      <c r="M20" s="16">
        <v>581.3088434073884</v>
      </c>
      <c r="N20" s="16">
        <v>0</v>
      </c>
      <c r="O20" s="16">
        <v>0</v>
      </c>
      <c r="P20" s="16">
        <v>1854.591899621729</v>
      </c>
      <c r="Q20" s="79"/>
      <c r="R20" s="79"/>
      <c r="S20" s="79"/>
      <c r="T20" s="79"/>
      <c r="U20" s="79"/>
      <c r="V20" s="79"/>
      <c r="AC20" s="33" t="s">
        <v>284</v>
      </c>
      <c r="AD20" s="33"/>
      <c r="AE20" s="33"/>
      <c r="AF20" s="33"/>
      <c r="AG20" s="33"/>
      <c r="AH20" s="33"/>
    </row>
    <row r="21" spans="1:34" ht="10.5">
      <c r="A21" t="s">
        <v>3</v>
      </c>
      <c r="B21" t="s">
        <v>126</v>
      </c>
      <c r="C21" s="1" t="s">
        <v>126</v>
      </c>
      <c r="D21" s="1" t="s">
        <v>28</v>
      </c>
      <c r="E21" s="155">
        <v>538.9045557715078</v>
      </c>
      <c r="F21" s="18">
        <v>0</v>
      </c>
      <c r="G21" s="18">
        <v>0</v>
      </c>
      <c r="H21" s="18">
        <v>0</v>
      </c>
      <c r="I21" s="18">
        <v>0</v>
      </c>
      <c r="J21" s="18">
        <v>538.9045557715078</v>
      </c>
      <c r="K21" s="15">
        <v>537.478</v>
      </c>
      <c r="L21" s="15">
        <v>0</v>
      </c>
      <c r="M21" s="15">
        <v>0</v>
      </c>
      <c r="N21" s="15">
        <v>0</v>
      </c>
      <c r="O21" s="15">
        <v>0</v>
      </c>
      <c r="P21" s="15">
        <v>537.478</v>
      </c>
      <c r="Q21" s="79"/>
      <c r="R21" s="79"/>
      <c r="S21" s="79"/>
      <c r="T21" s="79"/>
      <c r="U21" s="79"/>
      <c r="V21" s="79"/>
      <c r="AC21" s="74" t="s">
        <v>291</v>
      </c>
      <c r="AD21" s="73"/>
      <c r="AE21" s="73"/>
      <c r="AF21" s="73"/>
      <c r="AG21" s="73"/>
      <c r="AH21" s="73"/>
    </row>
    <row r="22" spans="1:34" ht="11.25" thickBot="1">
      <c r="A22" t="s">
        <v>3</v>
      </c>
      <c r="B22" t="s">
        <v>126</v>
      </c>
      <c r="C22" s="5"/>
      <c r="D22" s="2" t="s">
        <v>25</v>
      </c>
      <c r="E22" s="90">
        <v>8223.985426749776</v>
      </c>
      <c r="F22" s="18">
        <v>676.02947420198</v>
      </c>
      <c r="G22" s="18">
        <v>358.5359284745504</v>
      </c>
      <c r="H22" s="18">
        <v>30.64568334792512</v>
      </c>
      <c r="I22" s="18">
        <v>0</v>
      </c>
      <c r="J22" s="18">
        <v>9289.196512774231</v>
      </c>
      <c r="K22" s="16">
        <v>8179.10220966946</v>
      </c>
      <c r="L22" s="16">
        <v>674.2399295826148</v>
      </c>
      <c r="M22" s="16">
        <v>357.5868336996397</v>
      </c>
      <c r="N22" s="16">
        <v>30.56455993565558</v>
      </c>
      <c r="O22" s="16">
        <v>0</v>
      </c>
      <c r="P22" s="16">
        <v>9241.49353288737</v>
      </c>
      <c r="Q22" s="79"/>
      <c r="R22" s="79"/>
      <c r="S22" s="79"/>
      <c r="T22" s="79"/>
      <c r="U22" s="79"/>
      <c r="V22" s="79"/>
      <c r="W22" s="20">
        <v>2802.039679429055</v>
      </c>
      <c r="X22" s="20">
        <v>0</v>
      </c>
      <c r="Y22" s="20">
        <v>0</v>
      </c>
      <c r="Z22" s="20">
        <v>0</v>
      </c>
      <c r="AA22" s="20">
        <v>0</v>
      </c>
      <c r="AB22" s="20">
        <v>2802.039679429055</v>
      </c>
      <c r="AC22" s="74" t="s">
        <v>291</v>
      </c>
      <c r="AD22" s="73"/>
      <c r="AE22" s="73"/>
      <c r="AF22" s="73"/>
      <c r="AG22" s="73"/>
      <c r="AH22" s="73"/>
    </row>
    <row r="23" spans="1:34" ht="11.25" thickBot="1">
      <c r="A23" t="s">
        <v>3</v>
      </c>
      <c r="B23" t="s">
        <v>1</v>
      </c>
      <c r="C23" s="5"/>
      <c r="D23" s="2" t="s">
        <v>27</v>
      </c>
      <c r="E23" s="18">
        <v>2371.9040039947263</v>
      </c>
      <c r="F23" s="18">
        <v>239.34911697950713</v>
      </c>
      <c r="G23" s="18">
        <v>298.1944820051659</v>
      </c>
      <c r="H23" s="18">
        <v>227.10699706144254</v>
      </c>
      <c r="I23" s="18">
        <v>0</v>
      </c>
      <c r="J23" s="18">
        <v>3136.5546000408417</v>
      </c>
      <c r="K23" s="16">
        <v>2337.999597840253</v>
      </c>
      <c r="L23" s="16">
        <v>235.92781929582324</v>
      </c>
      <c r="M23" s="16">
        <v>293.93203849400425</v>
      </c>
      <c r="N23" s="16">
        <v>223.8606903576612</v>
      </c>
      <c r="O23" s="16">
        <v>0</v>
      </c>
      <c r="P23" s="16">
        <v>3091.7201459877415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20">
        <v>2389.2007839452795</v>
      </c>
      <c r="X23" s="20">
        <v>200.06989180387902</v>
      </c>
      <c r="Y23" s="20">
        <v>270.97039669365444</v>
      </c>
      <c r="Z23" s="20">
        <v>235.69766787594324</v>
      </c>
      <c r="AA23" s="20">
        <v>0</v>
      </c>
      <c r="AB23" s="20">
        <v>3095.9387403187557</v>
      </c>
      <c r="AC23" s="41">
        <f>(W23+W104)/(K23+K104)</f>
        <v>0.9957473505954128</v>
      </c>
      <c r="AD23" s="42">
        <f>(X23+X104)/(L23+L104)</f>
        <v>0.9957473505711645</v>
      </c>
      <c r="AE23" s="42">
        <f>(Y23+Y104)/(M23+M104)</f>
        <v>0.995747350619573</v>
      </c>
      <c r="AF23" s="42">
        <f>(Z23+Z104)/(N23+N104)</f>
        <v>0.9957473505444777</v>
      </c>
      <c r="AG23" s="42"/>
      <c r="AH23" s="43">
        <f>(AB23+AB104)/(P23+P104)</f>
        <v>0.9957473505921711</v>
      </c>
    </row>
    <row r="24" spans="1:34" ht="10.5">
      <c r="A24" t="s">
        <v>3</v>
      </c>
      <c r="B24" t="s">
        <v>126</v>
      </c>
      <c r="C24" s="5"/>
      <c r="D24" s="2" t="s">
        <v>29</v>
      </c>
      <c r="E24" s="18">
        <v>8.873600495900593</v>
      </c>
      <c r="F24" s="18">
        <v>0.8517474861054942</v>
      </c>
      <c r="G24" s="18">
        <v>0.37417808638160444</v>
      </c>
      <c r="H24" s="18">
        <v>0.2355024359463168</v>
      </c>
      <c r="I24" s="18">
        <v>0</v>
      </c>
      <c r="J24" s="18">
        <v>10.33502850433401</v>
      </c>
      <c r="K24" s="16">
        <v>8.873600495900593</v>
      </c>
      <c r="L24" s="16">
        <v>0.8517474861054942</v>
      </c>
      <c r="M24" s="16">
        <v>0.37417808638160444</v>
      </c>
      <c r="N24" s="16">
        <v>0.2355024359463168</v>
      </c>
      <c r="O24" s="16">
        <v>0</v>
      </c>
      <c r="P24" s="16">
        <v>10.335028504334009</v>
      </c>
      <c r="Q24" s="79"/>
      <c r="R24" s="79"/>
      <c r="S24" s="79"/>
      <c r="T24" s="79"/>
      <c r="U24" s="79"/>
      <c r="V24" s="79"/>
      <c r="AC24" s="74" t="s">
        <v>291</v>
      </c>
      <c r="AD24" s="73"/>
      <c r="AE24" s="73"/>
      <c r="AF24" s="73"/>
      <c r="AG24" s="73"/>
      <c r="AH24" s="73"/>
    </row>
    <row r="25" spans="1:34" ht="11.25" thickBot="1">
      <c r="A25" t="s">
        <v>3</v>
      </c>
      <c r="B25" t="s">
        <v>126</v>
      </c>
      <c r="C25" s="5"/>
      <c r="D25" s="2" t="s">
        <v>26</v>
      </c>
      <c r="E25" s="18">
        <v>7175.240057838608</v>
      </c>
      <c r="F25" s="18">
        <v>656.8011133134121</v>
      </c>
      <c r="G25" s="18">
        <v>493.881377510421</v>
      </c>
      <c r="H25" s="18">
        <v>276.0068336698654</v>
      </c>
      <c r="I25" s="18">
        <v>0</v>
      </c>
      <c r="J25" s="18">
        <v>8601.929382332308</v>
      </c>
      <c r="K25" s="16">
        <v>6396.12048855192</v>
      </c>
      <c r="L25" s="16">
        <v>585.4827188922071</v>
      </c>
      <c r="M25" s="16">
        <v>440.2535346754948</v>
      </c>
      <c r="N25" s="16">
        <v>246.03678059350528</v>
      </c>
      <c r="O25" s="16">
        <v>0</v>
      </c>
      <c r="P25" s="16">
        <v>7667.893522713127</v>
      </c>
      <c r="Q25" s="79"/>
      <c r="R25" s="79"/>
      <c r="S25" s="79"/>
      <c r="T25" s="79"/>
      <c r="U25" s="79"/>
      <c r="V25" s="79"/>
      <c r="AC25" s="74" t="s">
        <v>291</v>
      </c>
      <c r="AD25" s="73"/>
      <c r="AE25" s="73"/>
      <c r="AF25" s="73"/>
      <c r="AG25" s="73"/>
      <c r="AH25" s="73"/>
    </row>
    <row r="26" spans="1:34" ht="11.25" thickBot="1">
      <c r="A26" t="s">
        <v>3</v>
      </c>
      <c r="B26" t="s">
        <v>0</v>
      </c>
      <c r="C26" s="5"/>
      <c r="D26" s="2" t="s">
        <v>23</v>
      </c>
      <c r="E26" s="18">
        <v>391.0783206869312</v>
      </c>
      <c r="F26" s="18">
        <v>0</v>
      </c>
      <c r="G26" s="18">
        <v>0</v>
      </c>
      <c r="H26" s="18">
        <v>0</v>
      </c>
      <c r="I26" s="18">
        <v>0</v>
      </c>
      <c r="J26" s="18">
        <v>391.0783206869312</v>
      </c>
      <c r="K26" s="16">
        <v>383.45888420658923</v>
      </c>
      <c r="L26" s="16">
        <v>0</v>
      </c>
      <c r="M26" s="16">
        <v>0</v>
      </c>
      <c r="N26" s="16">
        <v>0</v>
      </c>
      <c r="O26" s="16">
        <v>0</v>
      </c>
      <c r="P26" s="16">
        <v>383.45888420658923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20">
        <v>697.5496214190013</v>
      </c>
      <c r="X26" s="20">
        <v>0</v>
      </c>
      <c r="Y26" s="20">
        <v>0</v>
      </c>
      <c r="Z26" s="20">
        <v>0</v>
      </c>
      <c r="AA26" s="20">
        <v>0</v>
      </c>
      <c r="AB26" s="20">
        <v>697.5496214190013</v>
      </c>
      <c r="AC26" s="44">
        <f>(W26+W105)/(K26+K105)</f>
        <v>1.655303133206526</v>
      </c>
      <c r="AD26" s="45"/>
      <c r="AE26" s="45"/>
      <c r="AF26" s="45"/>
      <c r="AG26" s="45"/>
      <c r="AH26" s="46">
        <f>(AB26+AB105)/(P26+P105)</f>
        <v>1.655303133206526</v>
      </c>
    </row>
    <row r="27" spans="1:34" ht="11.25" thickBot="1">
      <c r="A27" t="s">
        <v>3</v>
      </c>
      <c r="B27" t="s">
        <v>126</v>
      </c>
      <c r="C27" s="5"/>
      <c r="D27" s="2" t="s">
        <v>24</v>
      </c>
      <c r="E27" s="18">
        <v>29326.879444453643</v>
      </c>
      <c r="F27" s="18">
        <v>3913.3672293520467</v>
      </c>
      <c r="G27" s="18">
        <v>2319.067965895135</v>
      </c>
      <c r="H27" s="18">
        <v>953.8922306499114</v>
      </c>
      <c r="I27" s="18">
        <v>0</v>
      </c>
      <c r="J27" s="18">
        <v>36513.20687035073</v>
      </c>
      <c r="K27" s="16">
        <v>29186.55377698857</v>
      </c>
      <c r="L27" s="16">
        <v>3891.8954662027345</v>
      </c>
      <c r="M27" s="16">
        <v>2308.7431879399564</v>
      </c>
      <c r="N27" s="16">
        <v>945.9973423947905</v>
      </c>
      <c r="O27" s="16">
        <v>0</v>
      </c>
      <c r="P27" s="16">
        <v>36333.18977352605</v>
      </c>
      <c r="Q27" s="78">
        <f aca="true" t="shared" si="5" ref="Q27:V27">SUM(K21,K22,K24,K25,K27)-W22-W27</f>
        <v>25935.89079497324</v>
      </c>
      <c r="R27" s="78">
        <f t="shared" si="5"/>
        <v>1278.3833727594647</v>
      </c>
      <c r="S27" s="78">
        <f t="shared" si="5"/>
        <v>2326.796713385481</v>
      </c>
      <c r="T27" s="78">
        <f t="shared" si="5"/>
        <v>852.9593998747723</v>
      </c>
      <c r="U27" s="78">
        <f t="shared" si="5"/>
        <v>0</v>
      </c>
      <c r="V27" s="78">
        <f t="shared" si="5"/>
        <v>30394.03028099296</v>
      </c>
      <c r="W27" s="27">
        <v>15570.197601303555</v>
      </c>
      <c r="X27" s="27">
        <v>3874.086489404197</v>
      </c>
      <c r="Y27" s="27">
        <v>780.1610210159915</v>
      </c>
      <c r="Z27" s="27">
        <v>369.87478548512536</v>
      </c>
      <c r="AA27" s="27">
        <v>0</v>
      </c>
      <c r="AB27" s="27">
        <v>20594.31989720887</v>
      </c>
      <c r="AC27" s="70">
        <f>(W27+W22)/(K27+K25+K24+K22+K21)</f>
        <v>0.4146471105559097</v>
      </c>
      <c r="AD27" s="71">
        <f>(X27+X22)/(L27+L25+L24+L22+L21)</f>
        <v>0.751889209067079</v>
      </c>
      <c r="AE27" s="71">
        <f>(Y27+Y22)/(M27+M25+M24+M22+M21)</f>
        <v>0.2511012661607006</v>
      </c>
      <c r="AF27" s="71">
        <f>(Z27+Z22)/(N27+N25+N24+N22+N21)</f>
        <v>0.30247337694134374</v>
      </c>
      <c r="AG27" s="71"/>
      <c r="AH27" s="72">
        <f>(AB27+AB22)/(P27+P25+P24+P22+P21)</f>
        <v>0.43495426671124665</v>
      </c>
    </row>
    <row r="28" spans="1:22" ht="10.5">
      <c r="A28" t="s">
        <v>5</v>
      </c>
      <c r="B28" t="s">
        <v>86</v>
      </c>
      <c r="C28" s="1" t="s">
        <v>86</v>
      </c>
      <c r="D28" s="1" t="s">
        <v>31</v>
      </c>
      <c r="E28" s="18">
        <v>853.6085977004232</v>
      </c>
      <c r="F28" s="18">
        <v>462.97368971569335</v>
      </c>
      <c r="G28" s="18">
        <v>14.934407128180258</v>
      </c>
      <c r="H28" s="18">
        <v>159.64898209102236</v>
      </c>
      <c r="I28" s="18">
        <v>0</v>
      </c>
      <c r="J28" s="18">
        <v>1491.1656766353192</v>
      </c>
      <c r="K28" s="15">
        <v>845.2889693236606</v>
      </c>
      <c r="L28" s="15">
        <v>458.4613456384327</v>
      </c>
      <c r="M28" s="15">
        <v>14.78885043801394</v>
      </c>
      <c r="N28" s="15">
        <v>158.09298134514196</v>
      </c>
      <c r="O28" s="15">
        <v>0</v>
      </c>
      <c r="P28" s="15">
        <v>1476.6321467452492</v>
      </c>
      <c r="Q28" s="76">
        <f aca="true" t="shared" si="6" ref="Q28:V29">K28</f>
        <v>845.2889693236606</v>
      </c>
      <c r="R28" s="76">
        <f t="shared" si="6"/>
        <v>458.4613456384327</v>
      </c>
      <c r="S28" s="76">
        <f t="shared" si="6"/>
        <v>14.78885043801394</v>
      </c>
      <c r="T28" s="76">
        <f t="shared" si="6"/>
        <v>158.09298134514196</v>
      </c>
      <c r="U28" s="76">
        <f t="shared" si="6"/>
        <v>0</v>
      </c>
      <c r="V28" s="76">
        <f t="shared" si="6"/>
        <v>1476.6321467452492</v>
      </c>
    </row>
    <row r="29" spans="1:22" ht="10.5">
      <c r="A29" t="s">
        <v>5</v>
      </c>
      <c r="B29" t="s">
        <v>86</v>
      </c>
      <c r="C29" s="5"/>
      <c r="D29" s="2" t="s">
        <v>30</v>
      </c>
      <c r="E29" s="18">
        <v>396.3519260229667</v>
      </c>
      <c r="F29" s="18">
        <v>146.64865083978495</v>
      </c>
      <c r="G29" s="18">
        <v>9.321814517750866</v>
      </c>
      <c r="H29" s="18">
        <v>63.386695522625445</v>
      </c>
      <c r="I29" s="18">
        <v>0</v>
      </c>
      <c r="J29" s="18">
        <v>615.7090869031281</v>
      </c>
      <c r="K29" s="16">
        <v>391.4135139625102</v>
      </c>
      <c r="L29" s="16">
        <v>144.9194170664382</v>
      </c>
      <c r="M29" s="16">
        <v>9.177596683042786</v>
      </c>
      <c r="N29" s="16">
        <v>62.71318243264142</v>
      </c>
      <c r="O29" s="16">
        <v>0</v>
      </c>
      <c r="P29" s="16">
        <v>608.2237101446326</v>
      </c>
      <c r="Q29" s="76">
        <f t="shared" si="6"/>
        <v>391.4135139625102</v>
      </c>
      <c r="R29" s="76">
        <f t="shared" si="6"/>
        <v>144.9194170664382</v>
      </c>
      <c r="S29" s="76">
        <f t="shared" si="6"/>
        <v>9.177596683042786</v>
      </c>
      <c r="T29" s="76">
        <f t="shared" si="6"/>
        <v>62.71318243264142</v>
      </c>
      <c r="U29" s="76">
        <f t="shared" si="6"/>
        <v>0</v>
      </c>
      <c r="V29" s="76">
        <f t="shared" si="6"/>
        <v>608.2237101446326</v>
      </c>
    </row>
    <row r="30" spans="1:22" ht="10.5">
      <c r="A30" t="s">
        <v>5</v>
      </c>
      <c r="B30" t="s">
        <v>87</v>
      </c>
      <c r="C30" s="1" t="s">
        <v>87</v>
      </c>
      <c r="D30" s="1" t="s">
        <v>136</v>
      </c>
      <c r="E30" s="18">
        <v>295.58238679825024</v>
      </c>
      <c r="F30" s="18">
        <v>38.44974137213012</v>
      </c>
      <c r="G30" s="18">
        <v>28.837306029097586</v>
      </c>
      <c r="H30" s="18">
        <v>4.5058290670464975</v>
      </c>
      <c r="I30" s="18">
        <v>0</v>
      </c>
      <c r="J30" s="18">
        <v>367.3752632665244</v>
      </c>
      <c r="K30" s="15">
        <v>295.58238679825024</v>
      </c>
      <c r="L30" s="15">
        <v>38.44974137213012</v>
      </c>
      <c r="M30" s="15">
        <v>28.837306029097586</v>
      </c>
      <c r="N30" s="15">
        <v>4.5058290670464975</v>
      </c>
      <c r="O30" s="15">
        <v>0</v>
      </c>
      <c r="P30" s="15">
        <v>367.3752632665244</v>
      </c>
      <c r="Q30" s="76">
        <f aca="true" t="shared" si="7" ref="Q30:Q55">K30</f>
        <v>295.58238679825024</v>
      </c>
      <c r="R30" s="76">
        <f aca="true" t="shared" si="8" ref="R30:R55">L30</f>
        <v>38.44974137213012</v>
      </c>
      <c r="S30" s="76">
        <f aca="true" t="shared" si="9" ref="S30:S55">M30</f>
        <v>28.837306029097586</v>
      </c>
      <c r="T30" s="76">
        <f aca="true" t="shared" si="10" ref="T30:T55">N30</f>
        <v>4.5058290670464975</v>
      </c>
      <c r="U30" s="76">
        <f aca="true" t="shared" si="11" ref="U30:U55">O30</f>
        <v>0</v>
      </c>
      <c r="V30" s="76">
        <f aca="true" t="shared" si="12" ref="V30:V55">P30</f>
        <v>367.3752632665244</v>
      </c>
    </row>
    <row r="31" spans="1:22" ht="10.5">
      <c r="A31" t="s">
        <v>5</v>
      </c>
      <c r="B31" t="s">
        <v>87</v>
      </c>
      <c r="C31" s="5"/>
      <c r="D31" s="2" t="s">
        <v>61</v>
      </c>
      <c r="E31" s="18">
        <v>313.08854767332224</v>
      </c>
      <c r="F31" s="18">
        <v>42.480056299564744</v>
      </c>
      <c r="G31" s="18">
        <v>12.133117008149878</v>
      </c>
      <c r="H31" s="18">
        <v>4.959292264533901</v>
      </c>
      <c r="I31" s="18">
        <v>0</v>
      </c>
      <c r="J31" s="18">
        <v>372.6610132455708</v>
      </c>
      <c r="K31" s="16">
        <v>309.255396088011</v>
      </c>
      <c r="L31" s="16">
        <v>41.9599718175265</v>
      </c>
      <c r="M31" s="16">
        <v>11.98457092736802</v>
      </c>
      <c r="N31" s="16">
        <v>4.898575514761072</v>
      </c>
      <c r="O31" s="16">
        <v>0</v>
      </c>
      <c r="P31" s="16">
        <v>368.0985143476666</v>
      </c>
      <c r="Q31" s="76">
        <f t="shared" si="7"/>
        <v>309.255396088011</v>
      </c>
      <c r="R31" s="76">
        <f t="shared" si="8"/>
        <v>41.9599718175265</v>
      </c>
      <c r="S31" s="76">
        <f t="shared" si="9"/>
        <v>11.98457092736802</v>
      </c>
      <c r="T31" s="76">
        <f t="shared" si="10"/>
        <v>4.898575514761072</v>
      </c>
      <c r="U31" s="76">
        <f t="shared" si="11"/>
        <v>0</v>
      </c>
      <c r="V31" s="76">
        <f t="shared" si="12"/>
        <v>368.0985143476666</v>
      </c>
    </row>
    <row r="32" spans="1:22" ht="10.5">
      <c r="A32" t="s">
        <v>5</v>
      </c>
      <c r="B32" t="s">
        <v>87</v>
      </c>
      <c r="C32" s="5"/>
      <c r="D32" s="2" t="s">
        <v>38</v>
      </c>
      <c r="E32" s="18">
        <v>805.2522559176895</v>
      </c>
      <c r="F32" s="18">
        <v>183.6440583589006</v>
      </c>
      <c r="G32" s="18">
        <v>104.89065144537194</v>
      </c>
      <c r="H32" s="18">
        <v>20.34578196546943</v>
      </c>
      <c r="I32" s="18">
        <v>0</v>
      </c>
      <c r="J32" s="18">
        <v>1114.1327476874314</v>
      </c>
      <c r="K32" s="16">
        <v>793.5168900893169</v>
      </c>
      <c r="L32" s="16">
        <v>180.9677166396307</v>
      </c>
      <c r="M32" s="16">
        <v>103.3620246608559</v>
      </c>
      <c r="N32" s="16">
        <v>20.049272154196707</v>
      </c>
      <c r="O32" s="16">
        <v>0</v>
      </c>
      <c r="P32" s="16">
        <v>1097.8959035440002</v>
      </c>
      <c r="Q32" s="76">
        <f t="shared" si="7"/>
        <v>793.5168900893169</v>
      </c>
      <c r="R32" s="76">
        <f t="shared" si="8"/>
        <v>180.9677166396307</v>
      </c>
      <c r="S32" s="76">
        <f t="shared" si="9"/>
        <v>103.3620246608559</v>
      </c>
      <c r="T32" s="76">
        <f t="shared" si="10"/>
        <v>20.049272154196707</v>
      </c>
      <c r="U32" s="76">
        <f t="shared" si="11"/>
        <v>0</v>
      </c>
      <c r="V32" s="76">
        <f t="shared" si="12"/>
        <v>1097.8959035440002</v>
      </c>
    </row>
    <row r="33" spans="1:22" ht="10.5">
      <c r="A33" t="s">
        <v>5</v>
      </c>
      <c r="B33" t="s">
        <v>87</v>
      </c>
      <c r="C33" s="5"/>
      <c r="D33" s="2" t="s">
        <v>49</v>
      </c>
      <c r="E33" s="18">
        <v>2917.149400397294</v>
      </c>
      <c r="F33" s="18">
        <v>334.5198660571253</v>
      </c>
      <c r="G33" s="18">
        <v>127.34605732478155</v>
      </c>
      <c r="H33" s="18">
        <v>23.520107831861825</v>
      </c>
      <c r="I33" s="18">
        <v>0</v>
      </c>
      <c r="J33" s="18">
        <v>3402.535431611063</v>
      </c>
      <c r="K33" s="16">
        <v>2888.2404504813976</v>
      </c>
      <c r="L33" s="16">
        <v>331.2047742581243</v>
      </c>
      <c r="M33" s="16">
        <v>126.08405792472081</v>
      </c>
      <c r="N33" s="16">
        <v>23.28702356842466</v>
      </c>
      <c r="O33" s="16">
        <v>0</v>
      </c>
      <c r="P33" s="16">
        <v>3368.8163062326676</v>
      </c>
      <c r="Q33" s="76">
        <f t="shared" si="7"/>
        <v>2888.2404504813976</v>
      </c>
      <c r="R33" s="76">
        <f t="shared" si="8"/>
        <v>331.2047742581243</v>
      </c>
      <c r="S33" s="76">
        <f t="shared" si="9"/>
        <v>126.08405792472081</v>
      </c>
      <c r="T33" s="76">
        <f t="shared" si="10"/>
        <v>23.28702356842466</v>
      </c>
      <c r="U33" s="76">
        <f t="shared" si="11"/>
        <v>0</v>
      </c>
      <c r="V33" s="76">
        <f t="shared" si="12"/>
        <v>3368.8163062326676</v>
      </c>
    </row>
    <row r="34" spans="1:22" ht="10.5">
      <c r="A34" t="s">
        <v>5</v>
      </c>
      <c r="B34" t="s">
        <v>87</v>
      </c>
      <c r="C34" s="5"/>
      <c r="D34" s="2" t="s">
        <v>273</v>
      </c>
      <c r="E34" s="18">
        <v>33.235605956027506</v>
      </c>
      <c r="F34" s="18">
        <v>2.646481754331858</v>
      </c>
      <c r="G34" s="18">
        <v>1.6942741920995084</v>
      </c>
      <c r="H34" s="18">
        <v>1.7165285850707117</v>
      </c>
      <c r="I34" s="18">
        <v>0</v>
      </c>
      <c r="J34" s="18">
        <v>39.29289048752958</v>
      </c>
      <c r="K34" s="16"/>
      <c r="L34" s="16"/>
      <c r="M34" s="16"/>
      <c r="N34" s="16"/>
      <c r="O34" s="16"/>
      <c r="P34" s="16"/>
      <c r="Q34" s="76">
        <f t="shared" si="7"/>
        <v>0</v>
      </c>
      <c r="R34" s="76">
        <f t="shared" si="8"/>
        <v>0</v>
      </c>
      <c r="S34" s="76">
        <f t="shared" si="9"/>
        <v>0</v>
      </c>
      <c r="T34" s="76">
        <f t="shared" si="10"/>
        <v>0</v>
      </c>
      <c r="U34" s="76">
        <f t="shared" si="11"/>
        <v>0</v>
      </c>
      <c r="V34" s="76">
        <f t="shared" si="12"/>
        <v>0</v>
      </c>
    </row>
    <row r="35" spans="1:22" ht="10.5">
      <c r="A35" t="s">
        <v>5</v>
      </c>
      <c r="B35" t="s">
        <v>87</v>
      </c>
      <c r="C35" s="5"/>
      <c r="D35" s="2" t="s">
        <v>57</v>
      </c>
      <c r="E35" s="18">
        <v>4857.385557149013</v>
      </c>
      <c r="F35" s="18">
        <v>357.0249324260047</v>
      </c>
      <c r="G35" s="18">
        <v>194.04463278266516</v>
      </c>
      <c r="H35" s="18">
        <v>105.44327761549728</v>
      </c>
      <c r="I35" s="18">
        <v>0</v>
      </c>
      <c r="J35" s="18">
        <v>5513.89839997318</v>
      </c>
      <c r="K35" s="16">
        <v>4815.609535732217</v>
      </c>
      <c r="L35" s="16">
        <v>353.95313646186673</v>
      </c>
      <c r="M35" s="16">
        <v>192.37509806475592</v>
      </c>
      <c r="N35" s="16">
        <v>104.51976686782683</v>
      </c>
      <c r="O35" s="16">
        <v>0</v>
      </c>
      <c r="P35" s="16">
        <v>5466.457537126667</v>
      </c>
      <c r="Q35" s="76">
        <f t="shared" si="7"/>
        <v>4815.609535732217</v>
      </c>
      <c r="R35" s="76">
        <f t="shared" si="8"/>
        <v>353.95313646186673</v>
      </c>
      <c r="S35" s="76">
        <f t="shared" si="9"/>
        <v>192.37509806475592</v>
      </c>
      <c r="T35" s="76">
        <f t="shared" si="10"/>
        <v>104.51976686782683</v>
      </c>
      <c r="U35" s="76">
        <f t="shared" si="11"/>
        <v>0</v>
      </c>
      <c r="V35" s="76">
        <f t="shared" si="12"/>
        <v>5466.457537126667</v>
      </c>
    </row>
    <row r="36" spans="1:22" ht="10.5">
      <c r="A36" t="s">
        <v>5</v>
      </c>
      <c r="B36" t="s">
        <v>87</v>
      </c>
      <c r="C36" s="5"/>
      <c r="D36" s="2" t="s">
        <v>34</v>
      </c>
      <c r="E36" s="18">
        <v>7276.441119208842</v>
      </c>
      <c r="F36" s="18">
        <v>967.0385104655738</v>
      </c>
      <c r="G36" s="18">
        <v>675.4269540974412</v>
      </c>
      <c r="H36" s="18">
        <v>876.6938099724692</v>
      </c>
      <c r="I36" s="18">
        <v>0</v>
      </c>
      <c r="J36" s="18">
        <v>9795.600393744326</v>
      </c>
      <c r="K36" s="16">
        <v>7209.006777554633</v>
      </c>
      <c r="L36" s="16">
        <v>958.0569536123496</v>
      </c>
      <c r="M36" s="16">
        <v>669.1537958697451</v>
      </c>
      <c r="N36" s="16">
        <v>868.4043369149379</v>
      </c>
      <c r="O36" s="16">
        <v>0</v>
      </c>
      <c r="P36" s="16">
        <v>9704.621863951666</v>
      </c>
      <c r="Q36" s="76">
        <f t="shared" si="7"/>
        <v>7209.006777554633</v>
      </c>
      <c r="R36" s="76">
        <f t="shared" si="8"/>
        <v>958.0569536123496</v>
      </c>
      <c r="S36" s="76">
        <f t="shared" si="9"/>
        <v>669.1537958697451</v>
      </c>
      <c r="T36" s="76">
        <f t="shared" si="10"/>
        <v>868.4043369149379</v>
      </c>
      <c r="U36" s="76">
        <f t="shared" si="11"/>
        <v>0</v>
      </c>
      <c r="V36" s="76">
        <f t="shared" si="12"/>
        <v>9704.621863951666</v>
      </c>
    </row>
    <row r="37" spans="1:22" ht="10.5">
      <c r="A37" t="s">
        <v>5</v>
      </c>
      <c r="B37" t="s">
        <v>87</v>
      </c>
      <c r="C37" s="5"/>
      <c r="D37" s="2" t="s">
        <v>45</v>
      </c>
      <c r="E37" s="18">
        <v>6004.777060260086</v>
      </c>
      <c r="F37" s="18">
        <v>478.3806499634842</v>
      </c>
      <c r="G37" s="18">
        <v>306.2586726344329</v>
      </c>
      <c r="H37" s="18">
        <v>313.2052239605077</v>
      </c>
      <c r="I37" s="18">
        <v>0</v>
      </c>
      <c r="J37" s="18">
        <v>7102.6216068185095</v>
      </c>
      <c r="K37" s="16">
        <v>5932.216239562198</v>
      </c>
      <c r="L37" s="16">
        <v>472.6028663180886</v>
      </c>
      <c r="M37" s="16">
        <v>302.55974302650907</v>
      </c>
      <c r="N37" s="16">
        <v>309.4587468685385</v>
      </c>
      <c r="O37" s="16">
        <v>0</v>
      </c>
      <c r="P37" s="16">
        <v>7016.837595775334</v>
      </c>
      <c r="Q37" s="76">
        <f t="shared" si="7"/>
        <v>5932.216239562198</v>
      </c>
      <c r="R37" s="76">
        <f t="shared" si="8"/>
        <v>472.6028663180886</v>
      </c>
      <c r="S37" s="76">
        <f t="shared" si="9"/>
        <v>302.55974302650907</v>
      </c>
      <c r="T37" s="76">
        <f t="shared" si="10"/>
        <v>309.4587468685385</v>
      </c>
      <c r="U37" s="76">
        <f t="shared" si="11"/>
        <v>0</v>
      </c>
      <c r="V37" s="76">
        <f t="shared" si="12"/>
        <v>7016.837595775334</v>
      </c>
    </row>
    <row r="38" spans="1:22" ht="10.5">
      <c r="A38" t="s">
        <v>5</v>
      </c>
      <c r="B38" t="s">
        <v>87</v>
      </c>
      <c r="C38" s="5"/>
      <c r="D38" s="2" t="s">
        <v>88</v>
      </c>
      <c r="E38" s="18">
        <v>0.8742057221170416</v>
      </c>
      <c r="F38" s="18">
        <v>0.06914777370057923</v>
      </c>
      <c r="G38" s="18">
        <v>0.04426831503856901</v>
      </c>
      <c r="H38" s="18">
        <v>0.01233963119073333</v>
      </c>
      <c r="I38" s="18">
        <v>0</v>
      </c>
      <c r="J38" s="18">
        <v>0.9999614420469232</v>
      </c>
      <c r="K38" s="16"/>
      <c r="L38" s="16"/>
      <c r="M38" s="16"/>
      <c r="N38" s="16"/>
      <c r="O38" s="16"/>
      <c r="P38" s="16"/>
      <c r="Q38" s="76">
        <f t="shared" si="7"/>
        <v>0</v>
      </c>
      <c r="R38" s="76">
        <f t="shared" si="8"/>
        <v>0</v>
      </c>
      <c r="S38" s="76">
        <f t="shared" si="9"/>
        <v>0</v>
      </c>
      <c r="T38" s="76">
        <f t="shared" si="10"/>
        <v>0</v>
      </c>
      <c r="U38" s="76">
        <f t="shared" si="11"/>
        <v>0</v>
      </c>
      <c r="V38" s="76">
        <f t="shared" si="12"/>
        <v>0</v>
      </c>
    </row>
    <row r="39" spans="1:22" ht="10.5">
      <c r="A39" t="s">
        <v>5</v>
      </c>
      <c r="B39" t="s">
        <v>87</v>
      </c>
      <c r="C39" s="5"/>
      <c r="D39" s="2" t="s">
        <v>55</v>
      </c>
      <c r="E39" s="18">
        <v>92.87403185376249</v>
      </c>
      <c r="F39" s="18">
        <v>6.82372791610721</v>
      </c>
      <c r="G39" s="18">
        <v>3.7087263961211807</v>
      </c>
      <c r="H39" s="18">
        <v>0.7914377436053064</v>
      </c>
      <c r="I39" s="18">
        <v>0</v>
      </c>
      <c r="J39" s="18">
        <v>104.19792390959618</v>
      </c>
      <c r="K39" s="16">
        <v>91.60273148429727</v>
      </c>
      <c r="L39" s="16">
        <v>6.730655767183281</v>
      </c>
      <c r="M39" s="16">
        <v>3.6581412702630534</v>
      </c>
      <c r="N39" s="16">
        <v>0.7851891482564061</v>
      </c>
      <c r="O39" s="16">
        <v>0</v>
      </c>
      <c r="P39" s="16">
        <v>102.77671767000001</v>
      </c>
      <c r="Q39" s="76">
        <f t="shared" si="7"/>
        <v>91.60273148429727</v>
      </c>
      <c r="R39" s="76">
        <f t="shared" si="8"/>
        <v>6.730655767183281</v>
      </c>
      <c r="S39" s="76">
        <f t="shared" si="9"/>
        <v>3.6581412702630534</v>
      </c>
      <c r="T39" s="76">
        <f t="shared" si="10"/>
        <v>0.7851891482564061</v>
      </c>
      <c r="U39" s="76">
        <f t="shared" si="11"/>
        <v>0</v>
      </c>
      <c r="V39" s="76">
        <f t="shared" si="12"/>
        <v>102.77671767000001</v>
      </c>
    </row>
    <row r="40" spans="1:22" ht="10.5">
      <c r="A40" t="s">
        <v>5</v>
      </c>
      <c r="B40" t="s">
        <v>87</v>
      </c>
      <c r="C40" s="5"/>
      <c r="D40" s="2" t="s">
        <v>32</v>
      </c>
      <c r="E40" s="18">
        <v>212.80453521341877</v>
      </c>
      <c r="F40" s="18">
        <v>28.21562622959514</v>
      </c>
      <c r="G40" s="18">
        <v>19.707172130503885</v>
      </c>
      <c r="H40" s="18">
        <v>10.007804482459399</v>
      </c>
      <c r="I40" s="18">
        <v>0</v>
      </c>
      <c r="J40" s="18">
        <v>270.7351380559772</v>
      </c>
      <c r="K40" s="16">
        <v>210.02781687535446</v>
      </c>
      <c r="L40" s="16">
        <v>27.85402583844978</v>
      </c>
      <c r="M40" s="16">
        <v>19.454612747530323</v>
      </c>
      <c r="N40" s="16">
        <v>9.929047328665398</v>
      </c>
      <c r="O40" s="16">
        <v>0</v>
      </c>
      <c r="P40" s="16">
        <v>267.26550278999997</v>
      </c>
      <c r="Q40" s="76">
        <f t="shared" si="7"/>
        <v>210.02781687535446</v>
      </c>
      <c r="R40" s="76">
        <f t="shared" si="8"/>
        <v>27.85402583844978</v>
      </c>
      <c r="S40" s="76">
        <f t="shared" si="9"/>
        <v>19.454612747530323</v>
      </c>
      <c r="T40" s="76">
        <f t="shared" si="10"/>
        <v>9.929047328665398</v>
      </c>
      <c r="U40" s="76">
        <f t="shared" si="11"/>
        <v>0</v>
      </c>
      <c r="V40" s="76">
        <f t="shared" si="12"/>
        <v>267.26550278999997</v>
      </c>
    </row>
    <row r="41" spans="1:22" ht="10.5">
      <c r="A41" t="s">
        <v>5</v>
      </c>
      <c r="B41" t="s">
        <v>87</v>
      </c>
      <c r="C41" s="5"/>
      <c r="D41" s="2" t="s">
        <v>43</v>
      </c>
      <c r="E41" s="18">
        <v>291.00129220665326</v>
      </c>
      <c r="F41" s="18">
        <v>23.160159923487793</v>
      </c>
      <c r="G41" s="18">
        <v>14.827104344329888</v>
      </c>
      <c r="H41" s="18">
        <v>5.935702873201037</v>
      </c>
      <c r="I41" s="18">
        <v>0</v>
      </c>
      <c r="J41" s="18">
        <v>334.924259347672</v>
      </c>
      <c r="K41" s="16">
        <v>285.48707923430226</v>
      </c>
      <c r="L41" s="16">
        <v>22.724792423716753</v>
      </c>
      <c r="M41" s="16">
        <v>14.548382635647354</v>
      </c>
      <c r="N41" s="16">
        <v>5.868058136333623</v>
      </c>
      <c r="O41" s="16">
        <v>0</v>
      </c>
      <c r="P41" s="16">
        <v>328.62831243</v>
      </c>
      <c r="Q41" s="76">
        <f t="shared" si="7"/>
        <v>285.48707923430226</v>
      </c>
      <c r="R41" s="76">
        <f t="shared" si="8"/>
        <v>22.724792423716753</v>
      </c>
      <c r="S41" s="76">
        <f t="shared" si="9"/>
        <v>14.548382635647354</v>
      </c>
      <c r="T41" s="76">
        <f t="shared" si="10"/>
        <v>5.868058136333623</v>
      </c>
      <c r="U41" s="76">
        <f t="shared" si="11"/>
        <v>0</v>
      </c>
      <c r="V41" s="76">
        <f t="shared" si="12"/>
        <v>328.62831243</v>
      </c>
    </row>
    <row r="42" spans="1:22" ht="10.5">
      <c r="A42" t="s">
        <v>5</v>
      </c>
      <c r="B42" t="s">
        <v>87</v>
      </c>
      <c r="C42" s="5"/>
      <c r="D42" s="2" t="s">
        <v>274</v>
      </c>
      <c r="E42" s="18">
        <v>60.32915791491749</v>
      </c>
      <c r="F42" s="18">
        <v>4.771905346198033</v>
      </c>
      <c r="G42" s="18">
        <v>3.054967613483075</v>
      </c>
      <c r="H42" s="18">
        <v>0.8515610683888025</v>
      </c>
      <c r="I42" s="18">
        <v>0</v>
      </c>
      <c r="J42" s="18">
        <v>69.0075919429874</v>
      </c>
      <c r="K42" s="16"/>
      <c r="L42" s="16"/>
      <c r="M42" s="16"/>
      <c r="N42" s="16"/>
      <c r="O42" s="16"/>
      <c r="P42" s="16"/>
      <c r="Q42" s="76">
        <f t="shared" si="7"/>
        <v>0</v>
      </c>
      <c r="R42" s="76">
        <f t="shared" si="8"/>
        <v>0</v>
      </c>
      <c r="S42" s="76">
        <f t="shared" si="9"/>
        <v>0</v>
      </c>
      <c r="T42" s="76">
        <f t="shared" si="10"/>
        <v>0</v>
      </c>
      <c r="U42" s="76">
        <f t="shared" si="11"/>
        <v>0</v>
      </c>
      <c r="V42" s="76">
        <f t="shared" si="12"/>
        <v>0</v>
      </c>
    </row>
    <row r="43" spans="1:22" ht="10.5">
      <c r="A43" t="s">
        <v>5</v>
      </c>
      <c r="B43" t="s">
        <v>87</v>
      </c>
      <c r="C43" s="5"/>
      <c r="D43" s="2" t="s">
        <v>56</v>
      </c>
      <c r="E43" s="18">
        <v>6440.740803978204</v>
      </c>
      <c r="F43" s="18">
        <v>473.2368431914981</v>
      </c>
      <c r="G43" s="18">
        <v>257.20632380703404</v>
      </c>
      <c r="H43" s="18">
        <v>55.114788926880316</v>
      </c>
      <c r="I43" s="18">
        <v>0</v>
      </c>
      <c r="J43" s="18">
        <v>7226.298759903617</v>
      </c>
      <c r="K43" s="16">
        <v>6415.188518576289</v>
      </c>
      <c r="L43" s="16">
        <v>471.36613614546206</v>
      </c>
      <c r="M43" s="16">
        <v>256.18958622805366</v>
      </c>
      <c r="N43" s="16">
        <v>54.98893239519467</v>
      </c>
      <c r="O43" s="16">
        <v>0</v>
      </c>
      <c r="P43" s="16">
        <v>7197.733173345</v>
      </c>
      <c r="Q43" s="76">
        <f t="shared" si="7"/>
        <v>6415.188518576289</v>
      </c>
      <c r="R43" s="76">
        <f t="shared" si="8"/>
        <v>471.36613614546206</v>
      </c>
      <c r="S43" s="76">
        <f t="shared" si="9"/>
        <v>256.18958622805366</v>
      </c>
      <c r="T43" s="76">
        <f t="shared" si="10"/>
        <v>54.98893239519467</v>
      </c>
      <c r="U43" s="76">
        <f t="shared" si="11"/>
        <v>0</v>
      </c>
      <c r="V43" s="76">
        <f t="shared" si="12"/>
        <v>7197.733173345</v>
      </c>
    </row>
    <row r="44" spans="1:22" ht="10.5">
      <c r="A44" t="s">
        <v>5</v>
      </c>
      <c r="B44" t="s">
        <v>87</v>
      </c>
      <c r="C44" s="5"/>
      <c r="D44" s="2" t="s">
        <v>33</v>
      </c>
      <c r="E44" s="18">
        <v>14622.13392638134</v>
      </c>
      <c r="F44" s="18">
        <v>1939.0162111855004</v>
      </c>
      <c r="G44" s="18">
        <v>1354.3036729622295</v>
      </c>
      <c r="H44" s="18">
        <v>689.8331094350916</v>
      </c>
      <c r="I44" s="18">
        <v>0</v>
      </c>
      <c r="J44" s="18">
        <v>18605.28691996416</v>
      </c>
      <c r="K44" s="16">
        <v>14546.898510215982</v>
      </c>
      <c r="L44" s="16">
        <v>1929.2191529721567</v>
      </c>
      <c r="M44" s="16">
        <v>1347.4609287675103</v>
      </c>
      <c r="N44" s="16">
        <v>687.7034001593503</v>
      </c>
      <c r="O44" s="16">
        <v>0</v>
      </c>
      <c r="P44" s="16">
        <v>18511.281992115</v>
      </c>
      <c r="Q44" s="76">
        <f t="shared" si="7"/>
        <v>14546.898510215982</v>
      </c>
      <c r="R44" s="76">
        <f t="shared" si="8"/>
        <v>1929.2191529721567</v>
      </c>
      <c r="S44" s="76">
        <f t="shared" si="9"/>
        <v>1347.4609287675103</v>
      </c>
      <c r="T44" s="76">
        <f t="shared" si="10"/>
        <v>687.7034001593503</v>
      </c>
      <c r="U44" s="76">
        <f t="shared" si="11"/>
        <v>0</v>
      </c>
      <c r="V44" s="76">
        <f t="shared" si="12"/>
        <v>18511.281992115</v>
      </c>
    </row>
    <row r="45" spans="1:22" ht="10.5">
      <c r="A45" t="s">
        <v>5</v>
      </c>
      <c r="B45" t="s">
        <v>87</v>
      </c>
      <c r="C45" s="5"/>
      <c r="D45" s="2" t="s">
        <v>44</v>
      </c>
      <c r="E45" s="18">
        <v>20371.162498696354</v>
      </c>
      <c r="F45" s="18">
        <v>1621.4414465582915</v>
      </c>
      <c r="G45" s="18">
        <v>1038.0447110798918</v>
      </c>
      <c r="H45" s="18">
        <v>417.3792224204087</v>
      </c>
      <c r="I45" s="18">
        <v>0</v>
      </c>
      <c r="J45" s="18">
        <v>23448.027878754947</v>
      </c>
      <c r="K45" s="16">
        <v>20188.13612181472</v>
      </c>
      <c r="L45" s="16">
        <v>1606.977114412451</v>
      </c>
      <c r="M45" s="16">
        <v>1028.7846644003382</v>
      </c>
      <c r="N45" s="16">
        <v>414.95803153248835</v>
      </c>
      <c r="O45" s="16">
        <v>0</v>
      </c>
      <c r="P45" s="16">
        <v>23238.855932159997</v>
      </c>
      <c r="Q45" s="76">
        <f t="shared" si="7"/>
        <v>20188.13612181472</v>
      </c>
      <c r="R45" s="76">
        <f t="shared" si="8"/>
        <v>1606.977114412451</v>
      </c>
      <c r="S45" s="76">
        <f t="shared" si="9"/>
        <v>1028.7846644003382</v>
      </c>
      <c r="T45" s="76">
        <f t="shared" si="10"/>
        <v>414.95803153248835</v>
      </c>
      <c r="U45" s="76">
        <f t="shared" si="11"/>
        <v>0</v>
      </c>
      <c r="V45" s="76">
        <f t="shared" si="12"/>
        <v>23238.855932159997</v>
      </c>
    </row>
    <row r="46" spans="1:22" ht="10.5">
      <c r="A46" t="s">
        <v>5</v>
      </c>
      <c r="B46" t="s">
        <v>87</v>
      </c>
      <c r="C46" s="5"/>
      <c r="D46" s="2" t="s">
        <v>62</v>
      </c>
      <c r="E46" s="18">
        <v>6164.0135867881145</v>
      </c>
      <c r="F46" s="18">
        <v>430.9983680324889</v>
      </c>
      <c r="G46" s="18">
        <v>167.99714584687075</v>
      </c>
      <c r="H46" s="18">
        <v>50.01485854415388</v>
      </c>
      <c r="I46" s="18">
        <v>0</v>
      </c>
      <c r="J46" s="18">
        <v>6813.023959211628</v>
      </c>
      <c r="K46" s="16">
        <v>6089.578652323671</v>
      </c>
      <c r="L46" s="16">
        <v>425.7937501602079</v>
      </c>
      <c r="M46" s="16">
        <v>165.96845847211736</v>
      </c>
      <c r="N46" s="16">
        <v>49.41089285433742</v>
      </c>
      <c r="O46" s="16">
        <v>0</v>
      </c>
      <c r="P46" s="16">
        <v>6730.751753810334</v>
      </c>
      <c r="Q46" s="76">
        <f t="shared" si="7"/>
        <v>6089.578652323671</v>
      </c>
      <c r="R46" s="76">
        <f t="shared" si="8"/>
        <v>425.7937501602079</v>
      </c>
      <c r="S46" s="76">
        <f t="shared" si="9"/>
        <v>165.96845847211736</v>
      </c>
      <c r="T46" s="76">
        <f t="shared" si="10"/>
        <v>49.41089285433742</v>
      </c>
      <c r="U46" s="76">
        <f t="shared" si="11"/>
        <v>0</v>
      </c>
      <c r="V46" s="76">
        <f t="shared" si="12"/>
        <v>6730.751753810334</v>
      </c>
    </row>
    <row r="47" spans="1:22" ht="10.5">
      <c r="A47" t="s">
        <v>5</v>
      </c>
      <c r="B47" t="s">
        <v>87</v>
      </c>
      <c r="C47" s="5"/>
      <c r="D47" s="2" t="s">
        <v>39</v>
      </c>
      <c r="E47" s="18">
        <v>3693.8197975141766</v>
      </c>
      <c r="F47" s="18">
        <v>499.74900275420754</v>
      </c>
      <c r="G47" s="18">
        <v>228.6817290453358</v>
      </c>
      <c r="H47" s="18">
        <v>209.4592072964562</v>
      </c>
      <c r="I47" s="18">
        <v>0</v>
      </c>
      <c r="J47" s="18">
        <v>4631.709736610175</v>
      </c>
      <c r="K47" s="16">
        <v>3647.5589094957472</v>
      </c>
      <c r="L47" s="16">
        <v>493.49021539557884</v>
      </c>
      <c r="M47" s="16">
        <v>225.81775071419293</v>
      </c>
      <c r="N47" s="16">
        <v>206.83596916781462</v>
      </c>
      <c r="O47" s="16">
        <v>0</v>
      </c>
      <c r="P47" s="16">
        <v>4573.702844773334</v>
      </c>
      <c r="Q47" s="76">
        <f t="shared" si="7"/>
        <v>3647.5589094957472</v>
      </c>
      <c r="R47" s="76">
        <f t="shared" si="8"/>
        <v>493.49021539557884</v>
      </c>
      <c r="S47" s="76">
        <f t="shared" si="9"/>
        <v>225.81775071419293</v>
      </c>
      <c r="T47" s="76">
        <f t="shared" si="10"/>
        <v>206.83596916781462</v>
      </c>
      <c r="U47" s="76">
        <f t="shared" si="11"/>
        <v>0</v>
      </c>
      <c r="V47" s="76">
        <f t="shared" si="12"/>
        <v>4573.702844773334</v>
      </c>
    </row>
    <row r="48" spans="1:22" ht="10.5">
      <c r="A48" t="s">
        <v>5</v>
      </c>
      <c r="B48" t="s">
        <v>87</v>
      </c>
      <c r="C48" s="5"/>
      <c r="D48" s="2" t="s">
        <v>50</v>
      </c>
      <c r="E48" s="18">
        <v>822.9160394010579</v>
      </c>
      <c r="F48" s="18">
        <v>79.78757959579994</v>
      </c>
      <c r="G48" s="18">
        <v>30.312005794816947</v>
      </c>
      <c r="H48" s="18">
        <v>46.660995201072296</v>
      </c>
      <c r="I48" s="18">
        <v>0</v>
      </c>
      <c r="J48" s="18">
        <v>979.6766199927471</v>
      </c>
      <c r="K48" s="16">
        <v>814.5475323022154</v>
      </c>
      <c r="L48" s="16">
        <v>78.97619314289656</v>
      </c>
      <c r="M48" s="16">
        <v>30.003752919033037</v>
      </c>
      <c r="N48" s="16">
        <v>46.18648401052187</v>
      </c>
      <c r="O48" s="16">
        <v>0</v>
      </c>
      <c r="P48" s="16">
        <v>969.7139623746668</v>
      </c>
      <c r="Q48" s="76">
        <f t="shared" si="7"/>
        <v>814.5475323022154</v>
      </c>
      <c r="R48" s="76">
        <f t="shared" si="8"/>
        <v>78.97619314289656</v>
      </c>
      <c r="S48" s="76">
        <f t="shared" si="9"/>
        <v>30.003752919033037</v>
      </c>
      <c r="T48" s="76">
        <f t="shared" si="10"/>
        <v>46.18648401052187</v>
      </c>
      <c r="U48" s="76">
        <f t="shared" si="11"/>
        <v>0</v>
      </c>
      <c r="V48" s="76">
        <f t="shared" si="12"/>
        <v>969.7139623746668</v>
      </c>
    </row>
    <row r="49" spans="1:22" ht="10.5">
      <c r="A49" t="s">
        <v>5</v>
      </c>
      <c r="B49" t="s">
        <v>87</v>
      </c>
      <c r="C49" s="5"/>
      <c r="D49" s="2" t="s">
        <v>63</v>
      </c>
      <c r="E49" s="18">
        <v>2484.8365339750453</v>
      </c>
      <c r="F49" s="155">
        <v>214.17734822068078</v>
      </c>
      <c r="G49" s="18">
        <v>81.95144408515075</v>
      </c>
      <c r="H49" s="18">
        <v>99.93852571682314</v>
      </c>
      <c r="I49" s="18">
        <v>0</v>
      </c>
      <c r="J49" s="18">
        <v>2880.9038519977003</v>
      </c>
      <c r="K49" s="16">
        <v>2448.9687376937445</v>
      </c>
      <c r="L49" s="16">
        <v>211.08576879925323</v>
      </c>
      <c r="M49" s="16">
        <v>80.76850200376467</v>
      </c>
      <c r="N49" s="16">
        <v>98.4959460412377</v>
      </c>
      <c r="O49" s="16">
        <v>0</v>
      </c>
      <c r="P49" s="16">
        <v>2839.318954538</v>
      </c>
      <c r="Q49" s="76">
        <f t="shared" si="7"/>
        <v>2448.9687376937445</v>
      </c>
      <c r="R49" s="76">
        <f t="shared" si="8"/>
        <v>211.08576879925323</v>
      </c>
      <c r="S49" s="76">
        <f t="shared" si="9"/>
        <v>80.76850200376467</v>
      </c>
      <c r="T49" s="76">
        <f t="shared" si="10"/>
        <v>98.4959460412377</v>
      </c>
      <c r="U49" s="76">
        <f t="shared" si="11"/>
        <v>0</v>
      </c>
      <c r="V49" s="76">
        <f t="shared" si="12"/>
        <v>2839.318954538</v>
      </c>
    </row>
    <row r="50" spans="1:22" ht="10.5">
      <c r="A50" t="s">
        <v>5</v>
      </c>
      <c r="B50" t="s">
        <v>87</v>
      </c>
      <c r="C50" s="5"/>
      <c r="D50" s="2" t="s">
        <v>40</v>
      </c>
      <c r="E50" s="18">
        <v>3478.430737036614</v>
      </c>
      <c r="F50" s="90">
        <v>605.9539873509787</v>
      </c>
      <c r="G50" s="18">
        <v>333.2272971888455</v>
      </c>
      <c r="H50" s="18">
        <v>945.5480205352893</v>
      </c>
      <c r="I50" s="18">
        <v>0</v>
      </c>
      <c r="J50" s="18">
        <v>5363.160042111727</v>
      </c>
      <c r="K50" s="16">
        <v>3426.3685664566556</v>
      </c>
      <c r="L50" s="16">
        <v>596.884587314585</v>
      </c>
      <c r="M50" s="16">
        <v>328.23983654936075</v>
      </c>
      <c r="N50" s="16">
        <v>931.3958680107321</v>
      </c>
      <c r="O50" s="16">
        <v>0</v>
      </c>
      <c r="P50" s="16">
        <v>5282.888858331334</v>
      </c>
      <c r="Q50" s="76">
        <f t="shared" si="7"/>
        <v>3426.3685664566556</v>
      </c>
      <c r="R50" s="76">
        <f t="shared" si="8"/>
        <v>596.884587314585</v>
      </c>
      <c r="S50" s="76">
        <f t="shared" si="9"/>
        <v>328.23983654936075</v>
      </c>
      <c r="T50" s="76">
        <f t="shared" si="10"/>
        <v>931.3958680107321</v>
      </c>
      <c r="U50" s="76">
        <f t="shared" si="11"/>
        <v>0</v>
      </c>
      <c r="V50" s="76">
        <f t="shared" si="12"/>
        <v>5282.888858331334</v>
      </c>
    </row>
    <row r="51" spans="1:22" ht="10.5">
      <c r="A51" t="s">
        <v>5</v>
      </c>
      <c r="B51" t="s">
        <v>87</v>
      </c>
      <c r="C51" s="5"/>
      <c r="D51" s="2" t="s">
        <v>51</v>
      </c>
      <c r="E51" s="18">
        <v>2365.421894245683</v>
      </c>
      <c r="F51" s="18">
        <v>234.00572995924472</v>
      </c>
      <c r="G51" s="18">
        <v>115.01901007866566</v>
      </c>
      <c r="H51" s="18">
        <v>325.8764557882909</v>
      </c>
      <c r="I51" s="18">
        <v>0</v>
      </c>
      <c r="J51" s="18">
        <v>3040.323090071884</v>
      </c>
      <c r="K51" s="16">
        <v>2333.7468741377984</v>
      </c>
      <c r="L51" s="16">
        <v>230.87219330777015</v>
      </c>
      <c r="M51" s="16">
        <v>113.47880726499699</v>
      </c>
      <c r="N51" s="16">
        <v>321.51269162643433</v>
      </c>
      <c r="O51" s="16">
        <v>0</v>
      </c>
      <c r="P51" s="16">
        <v>2999.610566337</v>
      </c>
      <c r="Q51" s="76">
        <f t="shared" si="7"/>
        <v>2333.7468741377984</v>
      </c>
      <c r="R51" s="76">
        <f t="shared" si="8"/>
        <v>230.87219330777015</v>
      </c>
      <c r="S51" s="76">
        <f t="shared" si="9"/>
        <v>113.47880726499699</v>
      </c>
      <c r="T51" s="76">
        <f t="shared" si="10"/>
        <v>321.51269162643433</v>
      </c>
      <c r="U51" s="76">
        <f t="shared" si="11"/>
        <v>0</v>
      </c>
      <c r="V51" s="76">
        <f t="shared" si="12"/>
        <v>2999.610566337</v>
      </c>
    </row>
    <row r="52" spans="1:22" ht="10.5">
      <c r="A52" t="s">
        <v>5</v>
      </c>
      <c r="B52" t="s">
        <v>87</v>
      </c>
      <c r="C52" s="5"/>
      <c r="D52" s="2" t="s">
        <v>275</v>
      </c>
      <c r="E52" s="18">
        <v>16.933767741569138</v>
      </c>
      <c r="F52" s="18">
        <v>1.3194871422688894</v>
      </c>
      <c r="G52" s="18">
        <v>0.7788021144841214</v>
      </c>
      <c r="H52" s="18">
        <v>0.3608972349311622</v>
      </c>
      <c r="I52" s="18">
        <v>0</v>
      </c>
      <c r="J52" s="18">
        <v>19.392954233253313</v>
      </c>
      <c r="K52" s="16"/>
      <c r="L52" s="16"/>
      <c r="M52" s="16"/>
      <c r="N52" s="16"/>
      <c r="O52" s="16"/>
      <c r="P52" s="16"/>
      <c r="Q52" s="76">
        <f t="shared" si="7"/>
        <v>0</v>
      </c>
      <c r="R52" s="76">
        <f t="shared" si="8"/>
        <v>0</v>
      </c>
      <c r="S52" s="76">
        <f t="shared" si="9"/>
        <v>0</v>
      </c>
      <c r="T52" s="76">
        <f t="shared" si="10"/>
        <v>0</v>
      </c>
      <c r="U52" s="76">
        <f t="shared" si="11"/>
        <v>0</v>
      </c>
      <c r="V52" s="76">
        <f t="shared" si="12"/>
        <v>0</v>
      </c>
    </row>
    <row r="53" spans="1:22" ht="10.5">
      <c r="A53" t="s">
        <v>5</v>
      </c>
      <c r="B53" t="s">
        <v>87</v>
      </c>
      <c r="C53" s="5"/>
      <c r="D53" s="2" t="s">
        <v>60</v>
      </c>
      <c r="E53" s="18">
        <v>2884.7854364163227</v>
      </c>
      <c r="F53" s="18">
        <v>219.56299936791154</v>
      </c>
      <c r="G53" s="18">
        <v>109.92883995545716</v>
      </c>
      <c r="H53" s="18">
        <v>30.2098478803263</v>
      </c>
      <c r="I53" s="18">
        <v>0</v>
      </c>
      <c r="J53" s="18">
        <v>3244.487123620018</v>
      </c>
      <c r="K53" s="16">
        <v>2870.6459564435895</v>
      </c>
      <c r="L53" s="16">
        <v>218.48683384338906</v>
      </c>
      <c r="M53" s="16">
        <v>109.39003501996537</v>
      </c>
      <c r="N53" s="16">
        <v>30.061777409056234</v>
      </c>
      <c r="O53" s="16">
        <v>0</v>
      </c>
      <c r="P53" s="16">
        <v>3228.584602716</v>
      </c>
      <c r="Q53" s="76">
        <f t="shared" si="7"/>
        <v>2870.6459564435895</v>
      </c>
      <c r="R53" s="76">
        <f t="shared" si="8"/>
        <v>218.48683384338906</v>
      </c>
      <c r="S53" s="76">
        <f t="shared" si="9"/>
        <v>109.39003501996537</v>
      </c>
      <c r="T53" s="76">
        <f t="shared" si="10"/>
        <v>30.061777409056234</v>
      </c>
      <c r="U53" s="76">
        <f t="shared" si="11"/>
        <v>0</v>
      </c>
      <c r="V53" s="76">
        <f t="shared" si="12"/>
        <v>3228.584602716</v>
      </c>
    </row>
    <row r="54" spans="1:22" ht="10.5">
      <c r="A54" t="s">
        <v>5</v>
      </c>
      <c r="B54" t="s">
        <v>87</v>
      </c>
      <c r="C54" s="5"/>
      <c r="D54" s="2" t="s">
        <v>37</v>
      </c>
      <c r="E54" s="18">
        <v>5100.88818836113</v>
      </c>
      <c r="F54" s="18">
        <v>734.5569281170409</v>
      </c>
      <c r="G54" s="18">
        <v>513.2398830313429</v>
      </c>
      <c r="H54" s="18">
        <v>245.32458772500712</v>
      </c>
      <c r="I54" s="18">
        <v>0</v>
      </c>
      <c r="J54" s="18">
        <v>6594.009587234522</v>
      </c>
      <c r="K54" s="16">
        <v>5069.001392078509</v>
      </c>
      <c r="L54" s="16">
        <v>729.9650479855962</v>
      </c>
      <c r="M54" s="16">
        <v>510.03150539395824</v>
      </c>
      <c r="N54" s="16">
        <v>243.7910086966029</v>
      </c>
      <c r="O54" s="16">
        <v>0</v>
      </c>
      <c r="P54" s="16">
        <v>6552.788954154666</v>
      </c>
      <c r="Q54" s="76">
        <f t="shared" si="7"/>
        <v>5069.001392078509</v>
      </c>
      <c r="R54" s="76">
        <f t="shared" si="8"/>
        <v>729.9650479855962</v>
      </c>
      <c r="S54" s="76">
        <f t="shared" si="9"/>
        <v>510.03150539395824</v>
      </c>
      <c r="T54" s="76">
        <f t="shared" si="10"/>
        <v>243.7910086966029</v>
      </c>
      <c r="U54" s="76">
        <f t="shared" si="11"/>
        <v>0</v>
      </c>
      <c r="V54" s="76">
        <f t="shared" si="12"/>
        <v>6552.788954154666</v>
      </c>
    </row>
    <row r="55" spans="1:22" ht="10.5">
      <c r="A55" t="s">
        <v>5</v>
      </c>
      <c r="B55" t="s">
        <v>87</v>
      </c>
      <c r="C55" s="5"/>
      <c r="D55" s="2" t="s">
        <v>48</v>
      </c>
      <c r="E55" s="18">
        <v>4252.002591670703</v>
      </c>
      <c r="F55" s="18">
        <v>331.31804062901375</v>
      </c>
      <c r="G55" s="18">
        <v>195.55415308172024</v>
      </c>
      <c r="H55" s="18">
        <v>90.61987867514574</v>
      </c>
      <c r="I55" s="18">
        <v>0</v>
      </c>
      <c r="J55" s="18">
        <v>4869.494664056582</v>
      </c>
      <c r="K55" s="16">
        <v>4213.07694932932</v>
      </c>
      <c r="L55" s="16">
        <v>328.2849362804801</v>
      </c>
      <c r="M55" s="16">
        <v>193.76392110111362</v>
      </c>
      <c r="N55" s="16">
        <v>89.79028440508623</v>
      </c>
      <c r="O55" s="16">
        <v>0</v>
      </c>
      <c r="P55" s="16">
        <v>4824.916091116</v>
      </c>
      <c r="Q55" s="76">
        <f t="shared" si="7"/>
        <v>4213.07694932932</v>
      </c>
      <c r="R55" s="76">
        <f t="shared" si="8"/>
        <v>328.2849362804801</v>
      </c>
      <c r="S55" s="76">
        <f t="shared" si="9"/>
        <v>193.76392110111362</v>
      </c>
      <c r="T55" s="76">
        <f t="shared" si="10"/>
        <v>89.79028440508623</v>
      </c>
      <c r="U55" s="76">
        <f t="shared" si="11"/>
        <v>0</v>
      </c>
      <c r="V55" s="76">
        <f t="shared" si="12"/>
        <v>4824.916091116</v>
      </c>
    </row>
    <row r="56" spans="1:22" ht="10.5">
      <c r="A56" t="s">
        <v>5</v>
      </c>
      <c r="B56" t="s">
        <v>87</v>
      </c>
      <c r="C56" s="5"/>
      <c r="D56" s="2" t="s">
        <v>89</v>
      </c>
      <c r="E56" s="18">
        <v>0.046880216867968255</v>
      </c>
      <c r="F56" s="18">
        <v>0.0036529285182284672</v>
      </c>
      <c r="G56" s="18">
        <v>0.0021560713775106767</v>
      </c>
      <c r="H56" s="18">
        <v>0.000357780298965933</v>
      </c>
      <c r="I56" s="18">
        <v>0</v>
      </c>
      <c r="J56" s="18">
        <v>0.05304699706267333</v>
      </c>
      <c r="K56" s="16"/>
      <c r="L56" s="16"/>
      <c r="M56" s="16"/>
      <c r="N56" s="16"/>
      <c r="O56" s="16"/>
      <c r="P56" s="16"/>
      <c r="Q56" s="76">
        <f aca="true" t="shared" si="13" ref="Q56:Q70">K56</f>
        <v>0</v>
      </c>
      <c r="R56" s="76">
        <f aca="true" t="shared" si="14" ref="R56:R70">L56</f>
        <v>0</v>
      </c>
      <c r="S56" s="76">
        <f aca="true" t="shared" si="15" ref="S56:S70">M56</f>
        <v>0</v>
      </c>
      <c r="T56" s="76">
        <f aca="true" t="shared" si="16" ref="T56:T70">N56</f>
        <v>0</v>
      </c>
      <c r="U56" s="76">
        <f aca="true" t="shared" si="17" ref="U56:U70">O56</f>
        <v>0</v>
      </c>
      <c r="V56" s="76">
        <f aca="true" t="shared" si="18" ref="V56:V70">P56</f>
        <v>0</v>
      </c>
    </row>
    <row r="57" spans="1:22" ht="10.5">
      <c r="A57" t="s">
        <v>5</v>
      </c>
      <c r="B57" t="s">
        <v>87</v>
      </c>
      <c r="C57" s="5"/>
      <c r="D57" s="2" t="s">
        <v>58</v>
      </c>
      <c r="E57" s="18">
        <v>9.923328904797636</v>
      </c>
      <c r="F57" s="18">
        <v>0.7552713763115748</v>
      </c>
      <c r="G57" s="18">
        <v>0.37814252659943987</v>
      </c>
      <c r="H57" s="18">
        <v>0.03721253205385274</v>
      </c>
      <c r="I57" s="18">
        <v>0</v>
      </c>
      <c r="J57" s="18">
        <v>11.093955339762502</v>
      </c>
      <c r="K57" s="16">
        <v>9.823188968894325</v>
      </c>
      <c r="L57" s="16">
        <v>0.7476496570337949</v>
      </c>
      <c r="M57" s="16">
        <v>0.3743265522687214</v>
      </c>
      <c r="N57" s="16">
        <v>0.0368370068031608</v>
      </c>
      <c r="O57" s="16">
        <v>0</v>
      </c>
      <c r="P57" s="16">
        <v>10.982002185000002</v>
      </c>
      <c r="Q57" s="76">
        <f t="shared" si="13"/>
        <v>9.823188968894325</v>
      </c>
      <c r="R57" s="76">
        <f t="shared" si="14"/>
        <v>0.7476496570337949</v>
      </c>
      <c r="S57" s="76">
        <f t="shared" si="15"/>
        <v>0.3743265522687214</v>
      </c>
      <c r="T57" s="76">
        <f t="shared" si="16"/>
        <v>0.0368370068031608</v>
      </c>
      <c r="U57" s="76">
        <f t="shared" si="17"/>
        <v>0</v>
      </c>
      <c r="V57" s="76">
        <f t="shared" si="18"/>
        <v>10.982002185000002</v>
      </c>
    </row>
    <row r="58" spans="1:22" ht="10.5">
      <c r="A58" t="s">
        <v>5</v>
      </c>
      <c r="B58" t="s">
        <v>87</v>
      </c>
      <c r="C58" s="5"/>
      <c r="D58" s="2" t="s">
        <v>35</v>
      </c>
      <c r="E58" s="18">
        <v>17.858488033264596</v>
      </c>
      <c r="F58" s="18">
        <v>2.5717238920517356</v>
      </c>
      <c r="G58" s="18">
        <v>1.7968808410639696</v>
      </c>
      <c r="H58" s="18">
        <v>0.3075649293731288</v>
      </c>
      <c r="I58" s="18">
        <v>0</v>
      </c>
      <c r="J58" s="18">
        <v>22.53465769575343</v>
      </c>
      <c r="K58" s="16">
        <v>17.65691773003732</v>
      </c>
      <c r="L58" s="16">
        <v>2.542696621446737</v>
      </c>
      <c r="M58" s="16">
        <v>1.776599291174534</v>
      </c>
      <c r="N58" s="16">
        <v>0.30409341734140816</v>
      </c>
      <c r="O58" s="16">
        <v>0</v>
      </c>
      <c r="P58" s="16">
        <v>22.280307060000002</v>
      </c>
      <c r="Q58" s="76">
        <f t="shared" si="13"/>
        <v>17.65691773003732</v>
      </c>
      <c r="R58" s="76">
        <f t="shared" si="14"/>
        <v>2.542696621446737</v>
      </c>
      <c r="S58" s="76">
        <f t="shared" si="15"/>
        <v>1.776599291174534</v>
      </c>
      <c r="T58" s="76">
        <f t="shared" si="16"/>
        <v>0.30409341734140816</v>
      </c>
      <c r="U58" s="76">
        <f t="shared" si="17"/>
        <v>0</v>
      </c>
      <c r="V58" s="76">
        <f t="shared" si="18"/>
        <v>22.280307060000002</v>
      </c>
    </row>
    <row r="59" spans="1:22" ht="10.5">
      <c r="A59" t="s">
        <v>5</v>
      </c>
      <c r="B59" t="s">
        <v>87</v>
      </c>
      <c r="C59" s="5"/>
      <c r="D59" s="2" t="s">
        <v>46</v>
      </c>
      <c r="E59" s="18">
        <v>16.008806016936823</v>
      </c>
      <c r="F59" s="18">
        <v>1.2474136842573535</v>
      </c>
      <c r="G59" s="18">
        <v>0.7362621324566002</v>
      </c>
      <c r="H59" s="18">
        <v>0.1221759579090342</v>
      </c>
      <c r="I59" s="18">
        <v>0</v>
      </c>
      <c r="J59" s="18">
        <v>18.114657791559807</v>
      </c>
      <c r="K59" s="16">
        <v>15.711935097022028</v>
      </c>
      <c r="L59" s="16">
        <v>1.2242813627358111</v>
      </c>
      <c r="M59" s="16">
        <v>0.7226087209323695</v>
      </c>
      <c r="N59" s="16">
        <v>0.11991029930978868</v>
      </c>
      <c r="O59" s="16">
        <v>0</v>
      </c>
      <c r="P59" s="16">
        <v>17.778735479999998</v>
      </c>
      <c r="Q59" s="76">
        <f t="shared" si="13"/>
        <v>15.711935097022028</v>
      </c>
      <c r="R59" s="76">
        <f t="shared" si="14"/>
        <v>1.2242813627358111</v>
      </c>
      <c r="S59" s="76">
        <f t="shared" si="15"/>
        <v>0.7226087209323695</v>
      </c>
      <c r="T59" s="76">
        <f t="shared" si="16"/>
        <v>0.11991029930978868</v>
      </c>
      <c r="U59" s="76">
        <f t="shared" si="17"/>
        <v>0</v>
      </c>
      <c r="V59" s="76">
        <f t="shared" si="18"/>
        <v>17.778735479999998</v>
      </c>
    </row>
    <row r="60" spans="1:22" ht="10.5">
      <c r="A60" t="s">
        <v>5</v>
      </c>
      <c r="B60" t="s">
        <v>87</v>
      </c>
      <c r="C60" s="5"/>
      <c r="D60" s="2" t="s">
        <v>276</v>
      </c>
      <c r="E60" s="18">
        <v>2.36027677065841</v>
      </c>
      <c r="F60" s="18">
        <v>0.18391387460371114</v>
      </c>
      <c r="G60" s="18">
        <v>0.10855165628930842</v>
      </c>
      <c r="H60" s="18">
        <v>0.018013153203339925</v>
      </c>
      <c r="I60" s="18">
        <v>0</v>
      </c>
      <c r="J60" s="18">
        <v>2.6707554547547696</v>
      </c>
      <c r="K60" s="16"/>
      <c r="L60" s="16"/>
      <c r="M60" s="16"/>
      <c r="N60" s="16"/>
      <c r="O60" s="16"/>
      <c r="P60" s="16"/>
      <c r="Q60" s="76">
        <f t="shared" si="13"/>
        <v>0</v>
      </c>
      <c r="R60" s="76">
        <f t="shared" si="14"/>
        <v>0</v>
      </c>
      <c r="S60" s="76">
        <f t="shared" si="15"/>
        <v>0</v>
      </c>
      <c r="T60" s="76">
        <f t="shared" si="16"/>
        <v>0</v>
      </c>
      <c r="U60" s="76">
        <f t="shared" si="17"/>
        <v>0</v>
      </c>
      <c r="V60" s="76">
        <f t="shared" si="18"/>
        <v>0</v>
      </c>
    </row>
    <row r="61" spans="1:22" ht="10.5">
      <c r="A61" t="s">
        <v>5</v>
      </c>
      <c r="B61" t="s">
        <v>87</v>
      </c>
      <c r="C61" s="5"/>
      <c r="D61" s="2" t="s">
        <v>59</v>
      </c>
      <c r="E61" s="18">
        <v>164.3172885037527</v>
      </c>
      <c r="F61" s="18">
        <v>12.506301648433192</v>
      </c>
      <c r="G61" s="18">
        <v>6.2615434029136665</v>
      </c>
      <c r="H61" s="18">
        <v>0.6161906376490058</v>
      </c>
      <c r="I61" s="18">
        <v>0</v>
      </c>
      <c r="J61" s="18">
        <v>183.70132419274856</v>
      </c>
      <c r="K61" s="16">
        <v>163.54928171278718</v>
      </c>
      <c r="L61" s="16">
        <v>12.447848124258584</v>
      </c>
      <c r="M61" s="16">
        <v>6.232277414537445</v>
      </c>
      <c r="N61" s="16">
        <v>0.613310608416823</v>
      </c>
      <c r="O61" s="16">
        <v>0</v>
      </c>
      <c r="P61" s="16">
        <v>182.84271786000002</v>
      </c>
      <c r="Q61" s="76">
        <f t="shared" si="13"/>
        <v>163.54928171278718</v>
      </c>
      <c r="R61" s="76">
        <f t="shared" si="14"/>
        <v>12.447848124258584</v>
      </c>
      <c r="S61" s="76">
        <f t="shared" si="15"/>
        <v>6.232277414537445</v>
      </c>
      <c r="T61" s="76">
        <f t="shared" si="16"/>
        <v>0.613310608416823</v>
      </c>
      <c r="U61" s="76">
        <f t="shared" si="17"/>
        <v>0</v>
      </c>
      <c r="V61" s="76">
        <f t="shared" si="18"/>
        <v>182.84271786000002</v>
      </c>
    </row>
    <row r="62" spans="1:22" ht="10.5">
      <c r="A62" t="s">
        <v>5</v>
      </c>
      <c r="B62" t="s">
        <v>87</v>
      </c>
      <c r="C62" s="5"/>
      <c r="D62" s="2" t="s">
        <v>36</v>
      </c>
      <c r="E62" s="18">
        <v>325.8785488202718</v>
      </c>
      <c r="F62" s="18">
        <v>46.92836528754213</v>
      </c>
      <c r="G62" s="18">
        <v>32.789165566433034</v>
      </c>
      <c r="H62" s="18">
        <v>5.612390739094524</v>
      </c>
      <c r="I62" s="18">
        <v>0</v>
      </c>
      <c r="J62" s="18">
        <v>411.2084704133415</v>
      </c>
      <c r="K62" s="16">
        <v>323.60975821437705</v>
      </c>
      <c r="L62" s="16">
        <v>46.60164653081569</v>
      </c>
      <c r="M62" s="16">
        <v>32.56088496594073</v>
      </c>
      <c r="N62" s="16">
        <v>5.573316858866552</v>
      </c>
      <c r="O62" s="16">
        <v>0</v>
      </c>
      <c r="P62" s="16">
        <v>408.34560657000003</v>
      </c>
      <c r="Q62" s="76">
        <f t="shared" si="13"/>
        <v>323.60975821437705</v>
      </c>
      <c r="R62" s="76">
        <f t="shared" si="14"/>
        <v>46.60164653081569</v>
      </c>
      <c r="S62" s="76">
        <f t="shared" si="15"/>
        <v>32.56088496594073</v>
      </c>
      <c r="T62" s="76">
        <f t="shared" si="16"/>
        <v>5.573316858866552</v>
      </c>
      <c r="U62" s="76">
        <f t="shared" si="17"/>
        <v>0</v>
      </c>
      <c r="V62" s="76">
        <f t="shared" si="18"/>
        <v>408.34560657000003</v>
      </c>
    </row>
    <row r="63" spans="1:22" ht="10.5">
      <c r="A63" t="s">
        <v>5</v>
      </c>
      <c r="B63" t="s">
        <v>87</v>
      </c>
      <c r="C63" s="5"/>
      <c r="D63" s="2" t="s">
        <v>47</v>
      </c>
      <c r="E63" s="18">
        <v>325.8257951148991</v>
      </c>
      <c r="F63" s="18">
        <v>25.38849899738664</v>
      </c>
      <c r="G63" s="18">
        <v>14.985077242291727</v>
      </c>
      <c r="H63" s="18">
        <v>2.4866363292502753</v>
      </c>
      <c r="I63" s="18">
        <v>0</v>
      </c>
      <c r="J63" s="18">
        <v>368.68600768382777</v>
      </c>
      <c r="K63" s="16">
        <v>322.37997819456587</v>
      </c>
      <c r="L63" s="16">
        <v>25.119999324436538</v>
      </c>
      <c r="M63" s="16">
        <v>14.826600432020212</v>
      </c>
      <c r="N63" s="16">
        <v>2.4603385539773743</v>
      </c>
      <c r="O63" s="16">
        <v>0</v>
      </c>
      <c r="P63" s="16">
        <v>364.78691650499997</v>
      </c>
      <c r="Q63" s="76">
        <f t="shared" si="13"/>
        <v>322.37997819456587</v>
      </c>
      <c r="R63" s="76">
        <f t="shared" si="14"/>
        <v>25.119999324436538</v>
      </c>
      <c r="S63" s="76">
        <f t="shared" si="15"/>
        <v>14.826600432020212</v>
      </c>
      <c r="T63" s="76">
        <f t="shared" si="16"/>
        <v>2.4603385539773743</v>
      </c>
      <c r="U63" s="76">
        <f t="shared" si="17"/>
        <v>0</v>
      </c>
      <c r="V63" s="76">
        <f t="shared" si="18"/>
        <v>364.78691650499997</v>
      </c>
    </row>
    <row r="64" spans="1:22" ht="10.5">
      <c r="A64" t="s">
        <v>5</v>
      </c>
      <c r="B64" t="s">
        <v>87</v>
      </c>
      <c r="C64" s="5"/>
      <c r="D64" s="2" t="s">
        <v>52</v>
      </c>
      <c r="E64" s="18">
        <v>13.145132554708084</v>
      </c>
      <c r="F64" s="18">
        <v>0.4611744332743167</v>
      </c>
      <c r="G64" s="18">
        <v>0.4301879423652405</v>
      </c>
      <c r="H64" s="18">
        <v>0.33958534173978216</v>
      </c>
      <c r="I64" s="18">
        <v>0</v>
      </c>
      <c r="J64" s="18">
        <v>14.376080272087425</v>
      </c>
      <c r="K64" s="16">
        <v>12.763467744402364</v>
      </c>
      <c r="L64" s="16">
        <v>0.44778437791649156</v>
      </c>
      <c r="M64" s="16">
        <v>0.41769757007456076</v>
      </c>
      <c r="N64" s="16">
        <v>0.32972558760658427</v>
      </c>
      <c r="O64" s="16">
        <v>0</v>
      </c>
      <c r="P64" s="16">
        <v>13.958675280000001</v>
      </c>
      <c r="Q64" s="76">
        <f t="shared" si="13"/>
        <v>12.763467744402364</v>
      </c>
      <c r="R64" s="76">
        <f t="shared" si="14"/>
        <v>0.44778437791649156</v>
      </c>
      <c r="S64" s="76">
        <f t="shared" si="15"/>
        <v>0.41769757007456076</v>
      </c>
      <c r="T64" s="76">
        <f t="shared" si="16"/>
        <v>0.32972558760658427</v>
      </c>
      <c r="U64" s="76">
        <f t="shared" si="17"/>
        <v>0</v>
      </c>
      <c r="V64" s="76">
        <f t="shared" si="18"/>
        <v>13.958675280000001</v>
      </c>
    </row>
    <row r="65" spans="1:22" ht="10.5">
      <c r="A65" t="s">
        <v>5</v>
      </c>
      <c r="B65" t="s">
        <v>87</v>
      </c>
      <c r="C65" s="5"/>
      <c r="D65" s="2" t="s">
        <v>41</v>
      </c>
      <c r="E65" s="18">
        <v>3.615330186767462</v>
      </c>
      <c r="F65" s="18">
        <v>0.4301095885477293</v>
      </c>
      <c r="G65" s="18">
        <v>0.3187955135370514</v>
      </c>
      <c r="H65" s="18">
        <v>0.10558407500375062</v>
      </c>
      <c r="I65" s="18">
        <v>0</v>
      </c>
      <c r="J65" s="18">
        <v>4.4698193638559935</v>
      </c>
      <c r="K65" s="16">
        <v>3.538717715302983</v>
      </c>
      <c r="L65" s="16">
        <v>0.42099513512938896</v>
      </c>
      <c r="M65" s="16">
        <v>0.31203991697404454</v>
      </c>
      <c r="N65" s="16">
        <v>0.10334664259358374</v>
      </c>
      <c r="O65" s="16">
        <v>0</v>
      </c>
      <c r="P65" s="16">
        <v>4.375099410000001</v>
      </c>
      <c r="Q65" s="76">
        <f t="shared" si="13"/>
        <v>3.538717715302983</v>
      </c>
      <c r="R65" s="76">
        <f t="shared" si="14"/>
        <v>0.42099513512938896</v>
      </c>
      <c r="S65" s="76">
        <f t="shared" si="15"/>
        <v>0.31203991697404454</v>
      </c>
      <c r="T65" s="76">
        <f t="shared" si="16"/>
        <v>0.10334664259358374</v>
      </c>
      <c r="U65" s="76">
        <f t="shared" si="17"/>
        <v>0</v>
      </c>
      <c r="V65" s="76">
        <f t="shared" si="18"/>
        <v>4.375099410000001</v>
      </c>
    </row>
    <row r="66" spans="1:22" ht="10.5">
      <c r="A66" t="s">
        <v>5</v>
      </c>
      <c r="B66" t="s">
        <v>87</v>
      </c>
      <c r="C66" s="5"/>
      <c r="D66" s="2" t="s">
        <v>53</v>
      </c>
      <c r="E66" s="18">
        <v>4.6562071332468005</v>
      </c>
      <c r="F66" s="18">
        <v>0.16335504240418133</v>
      </c>
      <c r="G66" s="18">
        <v>0.15237915308510008</v>
      </c>
      <c r="H66" s="18">
        <v>0.1202863252975344</v>
      </c>
      <c r="I66" s="18">
        <v>0</v>
      </c>
      <c r="J66" s="18">
        <v>5.092227654033617</v>
      </c>
      <c r="K66" s="16">
        <v>4.561745048356268</v>
      </c>
      <c r="L66" s="16">
        <v>0.16004100214753142</v>
      </c>
      <c r="M66" s="16">
        <v>0.14928778449208924</v>
      </c>
      <c r="N66" s="16">
        <v>0.11784603500411209</v>
      </c>
      <c r="O66" s="16">
        <v>0</v>
      </c>
      <c r="P66" s="16">
        <v>4.98891987</v>
      </c>
      <c r="Q66" s="76">
        <f t="shared" si="13"/>
        <v>4.561745048356268</v>
      </c>
      <c r="R66" s="76">
        <f t="shared" si="14"/>
        <v>0.16004100214753142</v>
      </c>
      <c r="S66" s="76">
        <f t="shared" si="15"/>
        <v>0.14928778449208924</v>
      </c>
      <c r="T66" s="76">
        <f t="shared" si="16"/>
        <v>0.11784603500411209</v>
      </c>
      <c r="U66" s="76">
        <f t="shared" si="17"/>
        <v>0</v>
      </c>
      <c r="V66" s="76">
        <f t="shared" si="18"/>
        <v>4.98891987</v>
      </c>
    </row>
    <row r="67" spans="1:22" ht="10.5">
      <c r="A67" t="s">
        <v>5</v>
      </c>
      <c r="B67" t="s">
        <v>87</v>
      </c>
      <c r="C67" s="5"/>
      <c r="D67" s="2" t="s">
        <v>135</v>
      </c>
      <c r="E67" s="18">
        <v>55.952242464832</v>
      </c>
      <c r="F67" s="18">
        <v>3.437342072031028</v>
      </c>
      <c r="G67" s="18">
        <v>2.3669331516756995</v>
      </c>
      <c r="H67" s="18">
        <v>1.4940772813630683</v>
      </c>
      <c r="I67" s="18">
        <v>0</v>
      </c>
      <c r="J67" s="18">
        <v>63.2505949699018</v>
      </c>
      <c r="K67" s="16">
        <v>54.6306171154595</v>
      </c>
      <c r="L67" s="16">
        <v>3.3561500014948713</v>
      </c>
      <c r="M67" s="16">
        <v>2.3110247784681213</v>
      </c>
      <c r="N67" s="16">
        <v>1.4587862845775135</v>
      </c>
      <c r="O67" s="16">
        <v>0</v>
      </c>
      <c r="P67" s="16">
        <v>61.756578180000005</v>
      </c>
      <c r="Q67" s="76">
        <f t="shared" si="13"/>
        <v>54.6306171154595</v>
      </c>
      <c r="R67" s="76">
        <f t="shared" si="14"/>
        <v>3.3561500014948713</v>
      </c>
      <c r="S67" s="76">
        <f t="shared" si="15"/>
        <v>2.3110247784681213</v>
      </c>
      <c r="T67" s="76">
        <f t="shared" si="16"/>
        <v>1.4587862845775135</v>
      </c>
      <c r="U67" s="76">
        <f t="shared" si="17"/>
        <v>0</v>
      </c>
      <c r="V67" s="76">
        <f t="shared" si="18"/>
        <v>61.756578180000005</v>
      </c>
    </row>
    <row r="68" spans="1:22" ht="10.5">
      <c r="A68" t="s">
        <v>5</v>
      </c>
      <c r="B68" t="s">
        <v>87</v>
      </c>
      <c r="C68" s="5"/>
      <c r="D68" s="2" t="s">
        <v>42</v>
      </c>
      <c r="E68" s="18">
        <v>194.13660944220726</v>
      </c>
      <c r="F68" s="18">
        <v>23.09609714621889</v>
      </c>
      <c r="G68" s="18">
        <v>17.118735193259734</v>
      </c>
      <c r="H68" s="18">
        <v>5.669671447256464</v>
      </c>
      <c r="I68" s="18">
        <v>0</v>
      </c>
      <c r="J68" s="18">
        <v>240.02111322894234</v>
      </c>
      <c r="K68" s="16">
        <v>188.91640808092887</v>
      </c>
      <c r="L68" s="16">
        <v>22.47505880569507</v>
      </c>
      <c r="M68" s="16">
        <v>16.658424049390597</v>
      </c>
      <c r="N68" s="16">
        <v>5.517217838985427</v>
      </c>
      <c r="O68" s="16">
        <v>0</v>
      </c>
      <c r="P68" s="16">
        <v>233.56710877499995</v>
      </c>
      <c r="Q68" s="76">
        <f t="shared" si="13"/>
        <v>188.91640808092887</v>
      </c>
      <c r="R68" s="76">
        <f t="shared" si="14"/>
        <v>22.47505880569507</v>
      </c>
      <c r="S68" s="76">
        <f t="shared" si="15"/>
        <v>16.658424049390597</v>
      </c>
      <c r="T68" s="76">
        <f t="shared" si="16"/>
        <v>5.517217838985427</v>
      </c>
      <c r="U68" s="76">
        <f t="shared" si="17"/>
        <v>0</v>
      </c>
      <c r="V68" s="76">
        <f t="shared" si="18"/>
        <v>233.56710877499995</v>
      </c>
    </row>
    <row r="69" spans="1:22" ht="10.5">
      <c r="A69" t="s">
        <v>5</v>
      </c>
      <c r="B69" t="s">
        <v>87</v>
      </c>
      <c r="C69" s="5"/>
      <c r="D69" s="2" t="s">
        <v>54</v>
      </c>
      <c r="E69" s="18">
        <v>277.35040112788795</v>
      </c>
      <c r="F69" s="18">
        <v>9.730363199171148</v>
      </c>
      <c r="G69" s="18">
        <v>9.076576282423787</v>
      </c>
      <c r="H69" s="18">
        <v>7.164943400661742</v>
      </c>
      <c r="I69" s="18">
        <v>0</v>
      </c>
      <c r="J69" s="18">
        <v>303.32228401014464</v>
      </c>
      <c r="K69" s="16">
        <v>270.14263853200646</v>
      </c>
      <c r="L69" s="16">
        <v>9.477491208987912</v>
      </c>
      <c r="M69" s="16">
        <v>8.840694860363204</v>
      </c>
      <c r="N69" s="16">
        <v>6.978741358642395</v>
      </c>
      <c r="O69" s="16">
        <v>0</v>
      </c>
      <c r="P69" s="16">
        <v>295.43956596</v>
      </c>
      <c r="Q69" s="76">
        <f t="shared" si="13"/>
        <v>270.14263853200646</v>
      </c>
      <c r="R69" s="76">
        <f t="shared" si="14"/>
        <v>9.477491208987912</v>
      </c>
      <c r="S69" s="76">
        <f t="shared" si="15"/>
        <v>8.840694860363204</v>
      </c>
      <c r="T69" s="76">
        <f t="shared" si="16"/>
        <v>6.978741358642395</v>
      </c>
      <c r="U69" s="76">
        <f t="shared" si="17"/>
        <v>0</v>
      </c>
      <c r="V69" s="76">
        <f t="shared" si="18"/>
        <v>295.43956596</v>
      </c>
    </row>
    <row r="70" spans="1:22" ht="10.5">
      <c r="A70" t="s">
        <v>5</v>
      </c>
      <c r="B70" t="s">
        <v>87</v>
      </c>
      <c r="C70" s="5"/>
      <c r="D70" s="2" t="s">
        <v>137</v>
      </c>
      <c r="E70" s="18">
        <v>102.58183065011512</v>
      </c>
      <c r="F70" s="18">
        <v>9.96662447064444</v>
      </c>
      <c r="G70" s="18">
        <v>6.5540636765421905</v>
      </c>
      <c r="H70" s="18">
        <v>2.849352297105017</v>
      </c>
      <c r="I70" s="18">
        <v>0</v>
      </c>
      <c r="J70" s="18">
        <v>121.95187109440677</v>
      </c>
      <c r="K70" s="16">
        <v>102.58183065011512</v>
      </c>
      <c r="L70" s="16">
        <v>9.96662447064444</v>
      </c>
      <c r="M70" s="16">
        <v>6.5540636765421905</v>
      </c>
      <c r="N70" s="16">
        <v>2.849352297105017</v>
      </c>
      <c r="O70" s="16">
        <v>0</v>
      </c>
      <c r="P70" s="16">
        <v>121.95187109440677</v>
      </c>
      <c r="Q70" s="76">
        <f t="shared" si="13"/>
        <v>102.58183065011512</v>
      </c>
      <c r="R70" s="76">
        <f t="shared" si="14"/>
        <v>9.96662447064444</v>
      </c>
      <c r="S70" s="76">
        <f t="shared" si="15"/>
        <v>6.5540636765421905</v>
      </c>
      <c r="T70" s="76">
        <f t="shared" si="16"/>
        <v>2.849352297105017</v>
      </c>
      <c r="U70" s="76">
        <f t="shared" si="17"/>
        <v>0</v>
      </c>
      <c r="V70" s="76">
        <f t="shared" si="18"/>
        <v>121.95187109440677</v>
      </c>
    </row>
    <row r="71" spans="1:22" ht="10.5">
      <c r="A71" t="s">
        <v>5</v>
      </c>
      <c r="B71" t="s">
        <v>90</v>
      </c>
      <c r="C71" s="1" t="s">
        <v>90</v>
      </c>
      <c r="D71" s="1" t="s">
        <v>140</v>
      </c>
      <c r="E71" s="18">
        <v>771.1212834125313</v>
      </c>
      <c r="F71" s="18">
        <v>92.83003411810245</v>
      </c>
      <c r="G71" s="18">
        <v>85.0250312495062</v>
      </c>
      <c r="H71" s="18">
        <v>0</v>
      </c>
      <c r="I71" s="18">
        <v>0</v>
      </c>
      <c r="J71" s="18">
        <v>948.97634878014</v>
      </c>
      <c r="K71" s="15">
        <v>689.8866265638435</v>
      </c>
      <c r="L71" s="15">
        <v>83.05074760500828</v>
      </c>
      <c r="M71" s="15">
        <v>76.06797172375126</v>
      </c>
      <c r="N71" s="15">
        <v>0</v>
      </c>
      <c r="O71" s="15">
        <v>0</v>
      </c>
      <c r="P71" s="15">
        <v>849.005345892603</v>
      </c>
      <c r="Q71" s="76">
        <f aca="true" t="shared" si="19" ref="Q71:Q76">K71</f>
        <v>689.8866265638435</v>
      </c>
      <c r="R71" s="76">
        <f aca="true" t="shared" si="20" ref="R71:R76">L71</f>
        <v>83.05074760500828</v>
      </c>
      <c r="S71" s="76">
        <f aca="true" t="shared" si="21" ref="S71:S76">M71</f>
        <v>76.06797172375126</v>
      </c>
      <c r="T71" s="76">
        <f aca="true" t="shared" si="22" ref="T71:T76">N71</f>
        <v>0</v>
      </c>
      <c r="U71" s="76">
        <f aca="true" t="shared" si="23" ref="U71:U76">O71</f>
        <v>0</v>
      </c>
      <c r="V71" s="76">
        <f aca="true" t="shared" si="24" ref="V71:V76">P71</f>
        <v>849.005345892603</v>
      </c>
    </row>
    <row r="72" spans="1:22" ht="10.5">
      <c r="A72" t="s">
        <v>5</v>
      </c>
      <c r="B72" t="s">
        <v>90</v>
      </c>
      <c r="C72" s="5"/>
      <c r="D72" s="2" t="s">
        <v>138</v>
      </c>
      <c r="E72" s="18">
        <v>623.1418689400741</v>
      </c>
      <c r="F72" s="18">
        <v>75.0161406052203</v>
      </c>
      <c r="G72" s="18">
        <v>68.70887243566828</v>
      </c>
      <c r="H72" s="18">
        <v>24.92281636534962</v>
      </c>
      <c r="I72" s="18">
        <v>0</v>
      </c>
      <c r="J72" s="18">
        <v>791.7896983463122</v>
      </c>
      <c r="K72" s="16">
        <v>557.3406798139066</v>
      </c>
      <c r="L72" s="16">
        <v>67.09474822008758</v>
      </c>
      <c r="M72" s="16">
        <v>61.4535013313718</v>
      </c>
      <c r="N72" s="16">
        <v>22.29107063463413</v>
      </c>
      <c r="O72" s="16">
        <v>0</v>
      </c>
      <c r="P72" s="16">
        <v>708.18</v>
      </c>
      <c r="Q72" s="76">
        <f t="shared" si="19"/>
        <v>557.3406798139066</v>
      </c>
      <c r="R72" s="76">
        <f t="shared" si="20"/>
        <v>67.09474822008758</v>
      </c>
      <c r="S72" s="76">
        <f t="shared" si="21"/>
        <v>61.4535013313718</v>
      </c>
      <c r="T72" s="76">
        <f t="shared" si="22"/>
        <v>22.29107063463413</v>
      </c>
      <c r="U72" s="76">
        <f t="shared" si="23"/>
        <v>0</v>
      </c>
      <c r="V72" s="76">
        <f t="shared" si="24"/>
        <v>708.18</v>
      </c>
    </row>
    <row r="73" spans="1:22" ht="10.5">
      <c r="A73" t="s">
        <v>5</v>
      </c>
      <c r="B73" t="s">
        <v>90</v>
      </c>
      <c r="C73" s="5"/>
      <c r="D73" s="2" t="s">
        <v>139</v>
      </c>
      <c r="E73" s="18">
        <v>536.640973930055</v>
      </c>
      <c r="F73" s="18">
        <v>64.60284047890025</v>
      </c>
      <c r="G73" s="18">
        <v>59.17111023887696</v>
      </c>
      <c r="H73" s="18">
        <v>21.463177350176316</v>
      </c>
      <c r="I73" s="18">
        <v>0</v>
      </c>
      <c r="J73" s="18">
        <v>681.8781019980086</v>
      </c>
      <c r="K73" s="16">
        <v>479.5138281281809</v>
      </c>
      <c r="L73" s="16">
        <v>57.7256617569222</v>
      </c>
      <c r="M73" s="16">
        <v>52.87215655086493</v>
      </c>
      <c r="N73" s="16">
        <v>19.17835356403207</v>
      </c>
      <c r="O73" s="16">
        <v>0</v>
      </c>
      <c r="P73" s="16">
        <v>609.29</v>
      </c>
      <c r="Q73" s="76">
        <f t="shared" si="19"/>
        <v>479.5138281281809</v>
      </c>
      <c r="R73" s="76">
        <f t="shared" si="20"/>
        <v>57.7256617569222</v>
      </c>
      <c r="S73" s="76">
        <f t="shared" si="21"/>
        <v>52.87215655086493</v>
      </c>
      <c r="T73" s="76">
        <f t="shared" si="22"/>
        <v>19.17835356403207</v>
      </c>
      <c r="U73" s="76">
        <f t="shared" si="23"/>
        <v>0</v>
      </c>
      <c r="V73" s="76">
        <f t="shared" si="24"/>
        <v>609.29</v>
      </c>
    </row>
    <row r="74" spans="1:22" ht="10.5">
      <c r="A74" t="s">
        <v>5</v>
      </c>
      <c r="B74" t="s">
        <v>91</v>
      </c>
      <c r="C74" s="1" t="s">
        <v>91</v>
      </c>
      <c r="D74" s="1" t="s">
        <v>142</v>
      </c>
      <c r="E74" s="18">
        <v>47.58223715077998</v>
      </c>
      <c r="F74" s="18">
        <v>11.857529927393948</v>
      </c>
      <c r="G74" s="18">
        <v>6.855622932717004</v>
      </c>
      <c r="H74" s="18">
        <v>2.8918313236042557</v>
      </c>
      <c r="I74" s="18">
        <v>0</v>
      </c>
      <c r="J74" s="18">
        <v>69.18722133449519</v>
      </c>
      <c r="K74" s="15">
        <v>47.58223715077998</v>
      </c>
      <c r="L74" s="15">
        <v>11.857529927393948</v>
      </c>
      <c r="M74" s="15">
        <v>6.855622932717004</v>
      </c>
      <c r="N74" s="15">
        <v>2.8918313236042557</v>
      </c>
      <c r="O74" s="15">
        <v>0</v>
      </c>
      <c r="P74" s="15">
        <v>69.18722133449519</v>
      </c>
      <c r="Q74" s="76">
        <f t="shared" si="19"/>
        <v>47.58223715077998</v>
      </c>
      <c r="R74" s="76">
        <f t="shared" si="20"/>
        <v>11.857529927393948</v>
      </c>
      <c r="S74" s="76">
        <f t="shared" si="21"/>
        <v>6.855622932717004</v>
      </c>
      <c r="T74" s="76">
        <f t="shared" si="22"/>
        <v>2.8918313236042557</v>
      </c>
      <c r="U74" s="76">
        <f t="shared" si="23"/>
        <v>0</v>
      </c>
      <c r="V74" s="76">
        <f t="shared" si="24"/>
        <v>69.18722133449519</v>
      </c>
    </row>
    <row r="75" spans="1:22" ht="10.5">
      <c r="A75" t="s">
        <v>5</v>
      </c>
      <c r="B75" t="s">
        <v>91</v>
      </c>
      <c r="C75" s="5"/>
      <c r="D75" s="2" t="s">
        <v>141</v>
      </c>
      <c r="E75" s="18">
        <v>3662.5985329100686</v>
      </c>
      <c r="F75" s="18">
        <v>912.7223585219425</v>
      </c>
      <c r="G75" s="18">
        <v>527.705211001041</v>
      </c>
      <c r="H75" s="18">
        <v>222.59603157567608</v>
      </c>
      <c r="I75" s="18">
        <v>0</v>
      </c>
      <c r="J75" s="18">
        <v>5325.622134008729</v>
      </c>
      <c r="K75" s="16">
        <v>3633.274912916336</v>
      </c>
      <c r="L75" s="16">
        <v>905.4148899690581</v>
      </c>
      <c r="M75" s="16">
        <v>523.480279729687</v>
      </c>
      <c r="N75" s="16">
        <v>220.81387571464268</v>
      </c>
      <c r="O75" s="16">
        <v>0</v>
      </c>
      <c r="P75" s="16">
        <v>5282.9839583297235</v>
      </c>
      <c r="Q75" s="76">
        <f t="shared" si="19"/>
        <v>3633.274912916336</v>
      </c>
      <c r="R75" s="76">
        <f t="shared" si="20"/>
        <v>905.4148899690581</v>
      </c>
      <c r="S75" s="76">
        <f t="shared" si="21"/>
        <v>523.480279729687</v>
      </c>
      <c r="T75" s="76">
        <f t="shared" si="22"/>
        <v>220.81387571464268</v>
      </c>
      <c r="U75" s="76">
        <f t="shared" si="23"/>
        <v>0</v>
      </c>
      <c r="V75" s="76">
        <f t="shared" si="24"/>
        <v>5282.9839583297235</v>
      </c>
    </row>
    <row r="76" spans="1:22" ht="10.5">
      <c r="A76" t="s">
        <v>5</v>
      </c>
      <c r="B76" t="s">
        <v>92</v>
      </c>
      <c r="C76" s="1" t="s">
        <v>92</v>
      </c>
      <c r="D76" s="1" t="s">
        <v>143</v>
      </c>
      <c r="E76" s="18">
        <v>457.4544263712673</v>
      </c>
      <c r="F76" s="18">
        <v>73.53208708286213</v>
      </c>
      <c r="G76" s="18">
        <v>5.42063462469817</v>
      </c>
      <c r="H76" s="18">
        <v>12.255347847143689</v>
      </c>
      <c r="I76" s="18">
        <v>0</v>
      </c>
      <c r="J76" s="18">
        <v>548.6624959259713</v>
      </c>
      <c r="K76" s="15">
        <v>404.4686233021742</v>
      </c>
      <c r="L76" s="15">
        <v>65.01504918613001</v>
      </c>
      <c r="M76" s="15">
        <v>4.792776061798046</v>
      </c>
      <c r="N76" s="15">
        <v>10.835841531021668</v>
      </c>
      <c r="O76" s="15">
        <v>0</v>
      </c>
      <c r="P76" s="15">
        <v>485.11229008112394</v>
      </c>
      <c r="Q76" s="76">
        <f t="shared" si="19"/>
        <v>404.4686233021742</v>
      </c>
      <c r="R76" s="76">
        <f t="shared" si="20"/>
        <v>65.01504918613001</v>
      </c>
      <c r="S76" s="76">
        <f t="shared" si="21"/>
        <v>4.792776061798046</v>
      </c>
      <c r="T76" s="76">
        <f t="shared" si="22"/>
        <v>10.835841531021668</v>
      </c>
      <c r="U76" s="76">
        <f t="shared" si="23"/>
        <v>0</v>
      </c>
      <c r="V76" s="76">
        <f t="shared" si="24"/>
        <v>485.11229008112394</v>
      </c>
    </row>
    <row r="77" spans="1:34" ht="11.25" thickBot="1">
      <c r="A77" t="s">
        <v>3</v>
      </c>
      <c r="B77" t="s">
        <v>127</v>
      </c>
      <c r="C77" s="1" t="s">
        <v>127</v>
      </c>
      <c r="D77" s="1" t="s">
        <v>144</v>
      </c>
      <c r="E77" s="18">
        <v>10085.636110103027</v>
      </c>
      <c r="F77" s="18">
        <v>860.1548098763973</v>
      </c>
      <c r="G77" s="18">
        <v>438.06613580847346</v>
      </c>
      <c r="H77" s="18">
        <v>176.08200321818464</v>
      </c>
      <c r="I77" s="18">
        <v>0</v>
      </c>
      <c r="J77" s="18">
        <v>11559.939059006083</v>
      </c>
      <c r="K77" s="15">
        <v>10048.240626173438</v>
      </c>
      <c r="L77" s="15">
        <v>857.4565618611633</v>
      </c>
      <c r="M77" s="15">
        <v>436.8263537662159</v>
      </c>
      <c r="N77" s="15">
        <v>175.56220402758154</v>
      </c>
      <c r="O77" s="15">
        <v>0</v>
      </c>
      <c r="P77" s="15">
        <v>11518.085745828399</v>
      </c>
      <c r="Q77" s="79"/>
      <c r="R77" s="79"/>
      <c r="S77" s="79"/>
      <c r="T77" s="79"/>
      <c r="U77" s="79"/>
      <c r="V77" s="79"/>
      <c r="AC77" s="57" t="s">
        <v>289</v>
      </c>
      <c r="AD77" s="56"/>
      <c r="AE77" s="56"/>
      <c r="AF77" s="56"/>
      <c r="AG77" s="56"/>
      <c r="AH77" s="56"/>
    </row>
    <row r="78" spans="1:34" ht="11.25" thickBot="1">
      <c r="A78" t="s">
        <v>4</v>
      </c>
      <c r="B78" s="9" t="s">
        <v>307</v>
      </c>
      <c r="C78" s="5"/>
      <c r="D78" s="2" t="s">
        <v>145</v>
      </c>
      <c r="E78" s="18">
        <v>8620.920749507615</v>
      </c>
      <c r="F78" s="18">
        <v>986.3163497757031</v>
      </c>
      <c r="G78" s="18">
        <v>468.7614097724821</v>
      </c>
      <c r="H78" s="18">
        <v>152.63885575895497</v>
      </c>
      <c r="I78" s="18">
        <v>0</v>
      </c>
      <c r="J78" s="18">
        <v>10228.637364814755</v>
      </c>
      <c r="K78" s="16">
        <v>8592.419100319517</v>
      </c>
      <c r="L78" s="16">
        <v>983.1195320908727</v>
      </c>
      <c r="M78" s="16">
        <v>467.0025264717128</v>
      </c>
      <c r="N78" s="16">
        <v>152.2098466636851</v>
      </c>
      <c r="O78" s="16">
        <v>0</v>
      </c>
      <c r="P78" s="16">
        <v>10194.751005545788</v>
      </c>
      <c r="Q78" s="78">
        <f aca="true" t="shared" si="25" ref="Q78:V78">K78-W78</f>
        <v>7447.764687616489</v>
      </c>
      <c r="R78" s="78">
        <f t="shared" si="25"/>
        <v>825.9694379152188</v>
      </c>
      <c r="S78" s="78">
        <f t="shared" si="25"/>
        <v>452.3966454492416</v>
      </c>
      <c r="T78" s="78">
        <f t="shared" si="25"/>
        <v>107.98116305524434</v>
      </c>
      <c r="U78" s="78">
        <f t="shared" si="25"/>
        <v>0</v>
      </c>
      <c r="V78" s="78">
        <f t="shared" si="25"/>
        <v>8834.111934036195</v>
      </c>
      <c r="W78" s="20">
        <v>1144.654412703028</v>
      </c>
      <c r="X78" s="20">
        <v>157.1500941756539</v>
      </c>
      <c r="Y78" s="20">
        <v>14.60588102247121</v>
      </c>
      <c r="Z78" s="20">
        <v>44.228683608440775</v>
      </c>
      <c r="AA78" s="20">
        <v>0</v>
      </c>
      <c r="AB78" s="20">
        <v>1360.639071509594</v>
      </c>
      <c r="AC78" s="30">
        <f>W78/K78</f>
        <v>0.133216780901721</v>
      </c>
      <c r="AD78" s="31">
        <f>X78/L78</f>
        <v>0.15984841013323295</v>
      </c>
      <c r="AE78" s="31">
        <f>Y78/M78</f>
        <v>0.031275807291282216</v>
      </c>
      <c r="AF78" s="31">
        <f>Z78/N78</f>
        <v>0.29057701967315</v>
      </c>
      <c r="AG78" s="31"/>
      <c r="AH78" s="32">
        <f>AB78/P78</f>
        <v>0.13346466929593742</v>
      </c>
    </row>
    <row r="79" spans="1:34" ht="11.25" thickBot="1">
      <c r="A79" t="s">
        <v>5</v>
      </c>
      <c r="B79" t="s">
        <v>127</v>
      </c>
      <c r="C79" s="5"/>
      <c r="D79" s="2" t="s">
        <v>146</v>
      </c>
      <c r="E79" s="18">
        <v>13.910198800407002</v>
      </c>
      <c r="F79" s="18">
        <v>1.0516299772339088</v>
      </c>
      <c r="G79" s="18">
        <v>1.0217643644075902</v>
      </c>
      <c r="H79" s="18">
        <v>0.6062776874389846</v>
      </c>
      <c r="I79" s="18">
        <v>0</v>
      </c>
      <c r="J79" s="18">
        <v>16.589870829487484</v>
      </c>
      <c r="K79" s="16">
        <v>13.842121736536015</v>
      </c>
      <c r="L79" s="16">
        <v>1.0455567410116136</v>
      </c>
      <c r="M79" s="16">
        <v>1.015863604175467</v>
      </c>
      <c r="N79" s="16">
        <v>0.6027763916487974</v>
      </c>
      <c r="O79" s="16">
        <v>0</v>
      </c>
      <c r="P79" s="16">
        <v>16.50631847337189</v>
      </c>
      <c r="Q79" s="78">
        <f aca="true" t="shared" si="26" ref="Q79:V79">K77+K79+K85-W79-W85</f>
        <v>9884.892007747232</v>
      </c>
      <c r="R79" s="78">
        <f t="shared" si="26"/>
        <v>859.5476753431866</v>
      </c>
      <c r="S79" s="78">
        <f t="shared" si="26"/>
        <v>438.7636929357119</v>
      </c>
      <c r="T79" s="78">
        <f t="shared" si="26"/>
        <v>176.76775681087915</v>
      </c>
      <c r="U79" s="78">
        <f t="shared" si="26"/>
        <v>0</v>
      </c>
      <c r="V79" s="78">
        <f t="shared" si="26"/>
        <v>11359.97113283701</v>
      </c>
      <c r="W79" s="20">
        <v>4.51432786951028</v>
      </c>
      <c r="X79" s="20">
        <v>0</v>
      </c>
      <c r="Y79" s="20">
        <v>0</v>
      </c>
      <c r="Z79" s="20">
        <v>0</v>
      </c>
      <c r="AA79" s="20">
        <v>0</v>
      </c>
      <c r="AB79" s="20">
        <v>4.51432786951028</v>
      </c>
      <c r="AC79" s="58">
        <f>(W79+W85)/(K79+K85+K77)</f>
        <v>0.01857872222072171</v>
      </c>
      <c r="AD79" s="59">
        <f>(X79+X85)/(L79+L85+L77)</f>
        <v>0</v>
      </c>
      <c r="AE79" s="59">
        <f>(Y79+Y85)/(M79+M85+M77)</f>
        <v>0.00021507645169795147</v>
      </c>
      <c r="AF79" s="59">
        <f>(Z79+Z85)/(N79+N85+N77)</f>
        <v>0</v>
      </c>
      <c r="AG79" s="59"/>
      <c r="AH79" s="60">
        <f>(AB79+AB85)/(P79+P85+P77)</f>
        <v>0.01621343255631193</v>
      </c>
    </row>
    <row r="80" spans="1:22" ht="10.5">
      <c r="A80" t="s">
        <v>270</v>
      </c>
      <c r="B80" t="s">
        <v>93</v>
      </c>
      <c r="C80" s="1" t="s">
        <v>93</v>
      </c>
      <c r="D80" s="1" t="s">
        <v>147</v>
      </c>
      <c r="E80" s="18">
        <v>63703.48191012479</v>
      </c>
      <c r="F80" s="18">
        <v>7150.799093729735</v>
      </c>
      <c r="G80" s="18">
        <v>4360.715319446661</v>
      </c>
      <c r="H80" s="18">
        <v>3875.0978863892024</v>
      </c>
      <c r="I80" s="18">
        <v>0</v>
      </c>
      <c r="J80" s="18">
        <v>79090.0942096904</v>
      </c>
      <c r="K80" s="15">
        <v>63319.23425338904</v>
      </c>
      <c r="L80" s="15">
        <v>7060.925274163711</v>
      </c>
      <c r="M80" s="15">
        <v>4297.158429504052</v>
      </c>
      <c r="N80" s="15">
        <v>3790.14763346075</v>
      </c>
      <c r="O80" s="15">
        <v>0</v>
      </c>
      <c r="P80" s="15">
        <v>78467.46559051755</v>
      </c>
      <c r="Q80" s="76">
        <f aca="true" t="shared" si="27" ref="Q80:V81">K80</f>
        <v>63319.23425338904</v>
      </c>
      <c r="R80" s="76">
        <f t="shared" si="27"/>
        <v>7060.925274163711</v>
      </c>
      <c r="S80" s="76">
        <f t="shared" si="27"/>
        <v>4297.158429504052</v>
      </c>
      <c r="T80" s="76">
        <f t="shared" si="27"/>
        <v>3790.14763346075</v>
      </c>
      <c r="U80" s="76">
        <f t="shared" si="27"/>
        <v>0</v>
      </c>
      <c r="V80" s="76">
        <f t="shared" si="27"/>
        <v>78467.46559051755</v>
      </c>
    </row>
    <row r="81" spans="1:22" ht="10.5">
      <c r="A81" t="s">
        <v>270</v>
      </c>
      <c r="B81" t="s">
        <v>93</v>
      </c>
      <c r="C81" s="5"/>
      <c r="D81" s="2" t="s">
        <v>148</v>
      </c>
      <c r="E81" s="18">
        <v>300.31394194975576</v>
      </c>
      <c r="F81" s="18">
        <v>32.807856275529375</v>
      </c>
      <c r="G81" s="18">
        <v>17.879342769943033</v>
      </c>
      <c r="H81" s="18">
        <v>9.657259410621892</v>
      </c>
      <c r="I81" s="18">
        <v>0</v>
      </c>
      <c r="J81" s="18">
        <v>360.6584004058501</v>
      </c>
      <c r="K81" s="16">
        <v>293.9157193891793</v>
      </c>
      <c r="L81" s="16">
        <v>32.108881180256034</v>
      </c>
      <c r="M81" s="16">
        <v>17.49842134639464</v>
      </c>
      <c r="N81" s="16">
        <v>9.45151040465427</v>
      </c>
      <c r="O81" s="16">
        <v>0</v>
      </c>
      <c r="P81" s="16">
        <v>352.97453232048423</v>
      </c>
      <c r="Q81" s="76">
        <f t="shared" si="27"/>
        <v>293.9157193891793</v>
      </c>
      <c r="R81" s="76">
        <f t="shared" si="27"/>
        <v>32.108881180256034</v>
      </c>
      <c r="S81" s="76">
        <f t="shared" si="27"/>
        <v>17.49842134639464</v>
      </c>
      <c r="T81" s="76">
        <f t="shared" si="27"/>
        <v>9.45151040465427</v>
      </c>
      <c r="U81" s="76">
        <f t="shared" si="27"/>
        <v>0</v>
      </c>
      <c r="V81" s="76">
        <f t="shared" si="27"/>
        <v>352.97453232048423</v>
      </c>
    </row>
    <row r="82" spans="1:34" ht="10.5">
      <c r="A82" t="s">
        <v>277</v>
      </c>
      <c r="B82" t="s">
        <v>120</v>
      </c>
      <c r="C82" s="1" t="s">
        <v>120</v>
      </c>
      <c r="D82" s="1" t="s">
        <v>151</v>
      </c>
      <c r="E82" s="18">
        <v>5.1331465311262665</v>
      </c>
      <c r="F82" s="18">
        <v>0.9531977449457697</v>
      </c>
      <c r="G82" s="18">
        <v>0.8512438026887467</v>
      </c>
      <c r="H82" s="18">
        <v>0.7034236073537715</v>
      </c>
      <c r="I82" s="18">
        <v>0</v>
      </c>
      <c r="J82" s="18">
        <v>7.641011686114554</v>
      </c>
      <c r="K82" s="15">
        <v>5.1331465311262665</v>
      </c>
      <c r="L82" s="15">
        <v>0.9531977449457697</v>
      </c>
      <c r="M82" s="15">
        <v>0.8512438026887467</v>
      </c>
      <c r="N82" s="15">
        <v>0.7034236073537715</v>
      </c>
      <c r="O82" s="15">
        <v>0</v>
      </c>
      <c r="P82" s="15">
        <v>7.641011686114554</v>
      </c>
      <c r="Q82" s="79"/>
      <c r="R82" s="79"/>
      <c r="S82" s="79"/>
      <c r="T82" s="79"/>
      <c r="U82" s="79"/>
      <c r="V82" s="79"/>
      <c r="AC82" s="49" t="s">
        <v>288</v>
      </c>
      <c r="AD82" s="49"/>
      <c r="AE82" s="49"/>
      <c r="AF82" s="49"/>
      <c r="AG82" s="49"/>
      <c r="AH82" s="49"/>
    </row>
    <row r="83" spans="1:34" ht="11.25" thickBot="1">
      <c r="A83" t="s">
        <v>277</v>
      </c>
      <c r="B83" t="s">
        <v>120</v>
      </c>
      <c r="C83" s="5"/>
      <c r="D83" s="2" t="s">
        <v>150</v>
      </c>
      <c r="E83" s="18">
        <v>2408.2249778522846</v>
      </c>
      <c r="F83" s="18">
        <v>740.550579586941</v>
      </c>
      <c r="G83" s="18">
        <v>501.2561394212893</v>
      </c>
      <c r="H83" s="18">
        <v>465.64426272874334</v>
      </c>
      <c r="I83" s="18">
        <v>0</v>
      </c>
      <c r="J83" s="18">
        <v>4115.675959589258</v>
      </c>
      <c r="K83" s="16">
        <v>2132.8321873339237</v>
      </c>
      <c r="L83" s="16">
        <v>655.8648494296539</v>
      </c>
      <c r="M83" s="16">
        <v>443.93494714514276</v>
      </c>
      <c r="N83" s="16">
        <v>412.3954699120121</v>
      </c>
      <c r="O83" s="16">
        <v>0</v>
      </c>
      <c r="P83" s="16">
        <v>3645.0274538207323</v>
      </c>
      <c r="Q83" s="79"/>
      <c r="R83" s="79"/>
      <c r="S83" s="79"/>
      <c r="T83" s="79"/>
      <c r="U83" s="79"/>
      <c r="V83" s="79"/>
      <c r="AC83" s="49" t="s">
        <v>288</v>
      </c>
      <c r="AD83" s="49"/>
      <c r="AE83" s="49"/>
      <c r="AF83" s="49"/>
      <c r="AG83" s="49"/>
      <c r="AH83" s="49"/>
    </row>
    <row r="84" spans="1:34" ht="11.25" thickBot="1">
      <c r="A84" t="s">
        <v>277</v>
      </c>
      <c r="B84" t="s">
        <v>120</v>
      </c>
      <c r="C84" s="5"/>
      <c r="D84" s="2" t="s">
        <v>149</v>
      </c>
      <c r="E84" s="18">
        <v>363.48905405906874</v>
      </c>
      <c r="F84" s="18">
        <v>70.13195149096961</v>
      </c>
      <c r="G84" s="18">
        <v>58.796328939620416</v>
      </c>
      <c r="H84" s="18">
        <v>19.66934566127249</v>
      </c>
      <c r="I84" s="18">
        <v>0</v>
      </c>
      <c r="J84" s="18">
        <v>512.0866801509313</v>
      </c>
      <c r="K84" s="16">
        <v>341.1905124482531</v>
      </c>
      <c r="L84" s="16">
        <v>68.64058886201818</v>
      </c>
      <c r="M84" s="16">
        <v>58.41900661512244</v>
      </c>
      <c r="N84" s="16">
        <v>19.45064668541847</v>
      </c>
      <c r="O84" s="16">
        <v>0</v>
      </c>
      <c r="P84" s="16">
        <v>487.70075461081217</v>
      </c>
      <c r="Q84" s="78">
        <f aca="true" t="shared" si="28" ref="Q84:V84">SUM(K82:K84)-W84</f>
        <v>2332.3213599624078</v>
      </c>
      <c r="R84" s="78">
        <f t="shared" si="28"/>
        <v>725.4586360366178</v>
      </c>
      <c r="S84" s="78">
        <f t="shared" si="28"/>
        <v>503.20519756295397</v>
      </c>
      <c r="T84" s="78">
        <f t="shared" si="28"/>
        <v>432.54954020478436</v>
      </c>
      <c r="U84" s="78">
        <f t="shared" si="28"/>
        <v>0</v>
      </c>
      <c r="V84" s="78">
        <f t="shared" si="28"/>
        <v>3993.5347337667636</v>
      </c>
      <c r="W84" s="20">
        <v>146.83448635089562</v>
      </c>
      <c r="X84" s="20">
        <v>0</v>
      </c>
      <c r="Y84" s="20">
        <v>0</v>
      </c>
      <c r="Z84" s="20">
        <v>0</v>
      </c>
      <c r="AA84" s="20">
        <v>0</v>
      </c>
      <c r="AB84" s="20">
        <v>146.83448635089562</v>
      </c>
      <c r="AC84" s="50">
        <f aca="true" t="shared" si="29" ref="AC84:AH84">(W84)/(K84+K82+K83)</f>
        <v>0.05922761433866688</v>
      </c>
      <c r="AD84" s="51">
        <f t="shared" si="29"/>
        <v>0</v>
      </c>
      <c r="AE84" s="51">
        <f t="shared" si="29"/>
        <v>0</v>
      </c>
      <c r="AF84" s="51">
        <f t="shared" si="29"/>
        <v>0</v>
      </c>
      <c r="AG84" s="51" t="e">
        <f t="shared" si="29"/>
        <v>#DIV/0!</v>
      </c>
      <c r="AH84" s="52">
        <f t="shared" si="29"/>
        <v>0.03546410441789608</v>
      </c>
    </row>
    <row r="85" spans="1:34" ht="10.5">
      <c r="A85" t="s">
        <v>277</v>
      </c>
      <c r="B85" s="57" t="s">
        <v>127</v>
      </c>
      <c r="C85" s="5"/>
      <c r="D85" s="2" t="s">
        <v>144</v>
      </c>
      <c r="E85" s="18">
        <v>9.99217543758618</v>
      </c>
      <c r="F85" s="18">
        <v>1.0516299772339088</v>
      </c>
      <c r="G85" s="18">
        <v>1.0217643644075902</v>
      </c>
      <c r="H85" s="18">
        <v>0.6062776874389846</v>
      </c>
      <c r="I85" s="18">
        <v>0</v>
      </c>
      <c r="J85" s="18">
        <v>12.671847466666662</v>
      </c>
      <c r="K85" s="16">
        <v>9.934469929830787</v>
      </c>
      <c r="L85" s="16">
        <v>1.0455567410116136</v>
      </c>
      <c r="M85" s="16">
        <v>1.015863604175467</v>
      </c>
      <c r="N85" s="16">
        <v>0.6027763916487974</v>
      </c>
      <c r="O85" s="16">
        <v>0</v>
      </c>
      <c r="P85" s="16">
        <v>12.598666666666665</v>
      </c>
      <c r="Q85" s="79"/>
      <c r="R85" s="79"/>
      <c r="S85" s="79"/>
      <c r="T85" s="79"/>
      <c r="U85" s="79"/>
      <c r="V85" s="79"/>
      <c r="W85" s="20">
        <v>182.61088222306174</v>
      </c>
      <c r="X85" s="20">
        <v>0</v>
      </c>
      <c r="Y85" s="20">
        <v>0.0943880388549821</v>
      </c>
      <c r="Z85" s="20">
        <v>0</v>
      </c>
      <c r="AA85" s="20">
        <v>0</v>
      </c>
      <c r="AB85" s="20">
        <v>182.70527026191675</v>
      </c>
      <c r="AC85" s="57" t="s">
        <v>289</v>
      </c>
      <c r="AD85" s="56"/>
      <c r="AE85" s="56"/>
      <c r="AF85" s="56"/>
      <c r="AG85" s="56"/>
      <c r="AH85" s="56"/>
    </row>
    <row r="86" spans="1:22" ht="10.5">
      <c r="A86" t="s">
        <v>5</v>
      </c>
      <c r="B86" t="s">
        <v>94</v>
      </c>
      <c r="C86" s="1" t="s">
        <v>94</v>
      </c>
      <c r="D86" s="1" t="s">
        <v>152</v>
      </c>
      <c r="E86" s="18">
        <v>1785.8540563411993</v>
      </c>
      <c r="F86" s="18">
        <v>171.41820884799012</v>
      </c>
      <c r="G86" s="18">
        <v>75.30510908929045</v>
      </c>
      <c r="H86" s="18">
        <v>47.39597874698763</v>
      </c>
      <c r="I86" s="18">
        <v>0</v>
      </c>
      <c r="J86" s="18">
        <v>2079.9733530254675</v>
      </c>
      <c r="K86" s="15">
        <v>1767.2445281986545</v>
      </c>
      <c r="L86" s="15">
        <v>169.63194195211796</v>
      </c>
      <c r="M86" s="15">
        <v>74.52039068416742</v>
      </c>
      <c r="N86" s="15">
        <v>46.90208799639485</v>
      </c>
      <c r="O86" s="15">
        <v>0</v>
      </c>
      <c r="P86" s="15">
        <v>2058.2989488313347</v>
      </c>
      <c r="Q86" s="76">
        <f aca="true" t="shared" si="30" ref="Q86:V87">K86</f>
        <v>1767.2445281986545</v>
      </c>
      <c r="R86" s="76">
        <f t="shared" si="30"/>
        <v>169.63194195211796</v>
      </c>
      <c r="S86" s="76">
        <f t="shared" si="30"/>
        <v>74.52039068416742</v>
      </c>
      <c r="T86" s="76">
        <f t="shared" si="30"/>
        <v>46.90208799639485</v>
      </c>
      <c r="U86" s="76">
        <f t="shared" si="30"/>
        <v>0</v>
      </c>
      <c r="V86" s="76">
        <f t="shared" si="30"/>
        <v>2058.2989488313347</v>
      </c>
    </row>
    <row r="87" spans="1:22" ht="10.5">
      <c r="A87" t="s">
        <v>5</v>
      </c>
      <c r="B87" t="s">
        <v>94</v>
      </c>
      <c r="C87" s="5"/>
      <c r="D87" s="2" t="s">
        <v>153</v>
      </c>
      <c r="E87" s="18">
        <v>763.5691200803877</v>
      </c>
      <c r="F87" s="18">
        <v>73.29246778652141</v>
      </c>
      <c r="G87" s="18">
        <v>32.19784712009033</v>
      </c>
      <c r="H87" s="18">
        <v>20.264873077776155</v>
      </c>
      <c r="I87" s="18">
        <v>0</v>
      </c>
      <c r="J87" s="18">
        <v>889.3243080647758</v>
      </c>
      <c r="K87" s="16">
        <v>757.4313146000084</v>
      </c>
      <c r="L87" s="16">
        <v>72.70332019186321</v>
      </c>
      <c r="M87" s="16">
        <v>31.939030835731813</v>
      </c>
      <c r="N87" s="16">
        <v>20.101977740910158</v>
      </c>
      <c r="O87" s="16">
        <v>0</v>
      </c>
      <c r="P87" s="16">
        <v>882.1756433685135</v>
      </c>
      <c r="Q87" s="76">
        <f t="shared" si="30"/>
        <v>757.4313146000084</v>
      </c>
      <c r="R87" s="76">
        <f t="shared" si="30"/>
        <v>72.70332019186321</v>
      </c>
      <c r="S87" s="76">
        <f t="shared" si="30"/>
        <v>31.939030835731813</v>
      </c>
      <c r="T87" s="76">
        <f t="shared" si="30"/>
        <v>20.101977740910158</v>
      </c>
      <c r="U87" s="76">
        <f t="shared" si="30"/>
        <v>0</v>
      </c>
      <c r="V87" s="76">
        <f t="shared" si="30"/>
        <v>882.1756433685135</v>
      </c>
    </row>
    <row r="88" spans="1:22" ht="10.5">
      <c r="A88" t="s">
        <v>118</v>
      </c>
      <c r="B88" t="s">
        <v>95</v>
      </c>
      <c r="C88" s="1" t="s">
        <v>95</v>
      </c>
      <c r="D88" s="1" t="s">
        <v>96</v>
      </c>
      <c r="E88" s="18">
        <v>857.7449999999998</v>
      </c>
      <c r="F88" s="18">
        <v>61.2675</v>
      </c>
      <c r="G88" s="18">
        <v>306.3375</v>
      </c>
      <c r="H88" s="18">
        <v>0</v>
      </c>
      <c r="I88" s="18">
        <v>0</v>
      </c>
      <c r="J88" s="18">
        <v>1225.35</v>
      </c>
      <c r="K88" s="15"/>
      <c r="L88" s="15"/>
      <c r="M88" s="15"/>
      <c r="N88" s="15"/>
      <c r="O88" s="15"/>
      <c r="P88" s="15"/>
      <c r="Q88" s="76">
        <f aca="true" t="shared" si="31" ref="Q88:Q100">K88</f>
        <v>0</v>
      </c>
      <c r="R88" s="76">
        <f aca="true" t="shared" si="32" ref="R88:R100">L88</f>
        <v>0</v>
      </c>
      <c r="S88" s="76">
        <f aca="true" t="shared" si="33" ref="S88:S100">M88</f>
        <v>0</v>
      </c>
      <c r="T88" s="76">
        <f aca="true" t="shared" si="34" ref="T88:T100">N88</f>
        <v>0</v>
      </c>
      <c r="U88" s="76">
        <f aca="true" t="shared" si="35" ref="U88:U100">O88</f>
        <v>0</v>
      </c>
      <c r="V88" s="76">
        <f aca="true" t="shared" si="36" ref="V88:V100">P88</f>
        <v>0</v>
      </c>
    </row>
    <row r="89" spans="1:22" ht="10.5">
      <c r="A89" t="s">
        <v>118</v>
      </c>
      <c r="B89" t="s">
        <v>95</v>
      </c>
      <c r="C89" s="5"/>
      <c r="D89" s="2" t="s">
        <v>97</v>
      </c>
      <c r="E89" s="18">
        <v>193.66258171039377</v>
      </c>
      <c r="F89" s="18">
        <v>0</v>
      </c>
      <c r="G89" s="18">
        <v>2.7314006896061893</v>
      </c>
      <c r="H89" s="18">
        <v>0</v>
      </c>
      <c r="I89" s="18">
        <v>0</v>
      </c>
      <c r="J89" s="18">
        <v>196.39398239999994</v>
      </c>
      <c r="K89" s="16"/>
      <c r="L89" s="16"/>
      <c r="M89" s="16"/>
      <c r="N89" s="16"/>
      <c r="O89" s="16"/>
      <c r="P89" s="16"/>
      <c r="Q89" s="76">
        <f t="shared" si="31"/>
        <v>0</v>
      </c>
      <c r="R89" s="76">
        <f t="shared" si="32"/>
        <v>0</v>
      </c>
      <c r="S89" s="76">
        <f t="shared" si="33"/>
        <v>0</v>
      </c>
      <c r="T89" s="76">
        <f t="shared" si="34"/>
        <v>0</v>
      </c>
      <c r="U89" s="76">
        <f t="shared" si="35"/>
        <v>0</v>
      </c>
      <c r="V89" s="76">
        <f t="shared" si="36"/>
        <v>0</v>
      </c>
    </row>
    <row r="90" spans="1:22" ht="10.5">
      <c r="A90" t="s">
        <v>118</v>
      </c>
      <c r="B90" t="s">
        <v>95</v>
      </c>
      <c r="C90" s="5"/>
      <c r="D90" s="2" t="s">
        <v>98</v>
      </c>
      <c r="E90" s="18">
        <v>1275.163509819654</v>
      </c>
      <c r="F90" s="18">
        <v>0</v>
      </c>
      <c r="G90" s="18">
        <v>17.984798402050437</v>
      </c>
      <c r="H90" s="18">
        <v>0</v>
      </c>
      <c r="I90" s="18">
        <v>0</v>
      </c>
      <c r="J90" s="18">
        <v>1293.1483082217046</v>
      </c>
      <c r="K90" s="16"/>
      <c r="L90" s="16"/>
      <c r="M90" s="16"/>
      <c r="N90" s="16"/>
      <c r="O90" s="16"/>
      <c r="P90" s="16"/>
      <c r="Q90" s="76">
        <f t="shared" si="31"/>
        <v>0</v>
      </c>
      <c r="R90" s="76">
        <f t="shared" si="32"/>
        <v>0</v>
      </c>
      <c r="S90" s="76">
        <f t="shared" si="33"/>
        <v>0</v>
      </c>
      <c r="T90" s="76">
        <f t="shared" si="34"/>
        <v>0</v>
      </c>
      <c r="U90" s="76">
        <f t="shared" si="35"/>
        <v>0</v>
      </c>
      <c r="V90" s="76">
        <f t="shared" si="36"/>
        <v>0</v>
      </c>
    </row>
    <row r="91" spans="1:22" ht="10.5">
      <c r="A91" t="s">
        <v>118</v>
      </c>
      <c r="B91" t="s">
        <v>95</v>
      </c>
      <c r="C91" s="5"/>
      <c r="D91" s="2" t="s">
        <v>99</v>
      </c>
      <c r="E91" s="18">
        <v>15.354433498396006</v>
      </c>
      <c r="F91" s="18">
        <v>40.76726027539488</v>
      </c>
      <c r="G91" s="18">
        <v>11.722643976209119</v>
      </c>
      <c r="H91" s="18">
        <v>0</v>
      </c>
      <c r="I91" s="18">
        <v>0</v>
      </c>
      <c r="J91" s="18">
        <v>67.84433775000001</v>
      </c>
      <c r="K91" s="16"/>
      <c r="L91" s="16"/>
      <c r="M91" s="16"/>
      <c r="N91" s="16"/>
      <c r="O91" s="16"/>
      <c r="P91" s="16"/>
      <c r="Q91" s="76">
        <f t="shared" si="31"/>
        <v>0</v>
      </c>
      <c r="R91" s="76">
        <f t="shared" si="32"/>
        <v>0</v>
      </c>
      <c r="S91" s="76">
        <f t="shared" si="33"/>
        <v>0</v>
      </c>
      <c r="T91" s="76">
        <f t="shared" si="34"/>
        <v>0</v>
      </c>
      <c r="U91" s="76">
        <f t="shared" si="35"/>
        <v>0</v>
      </c>
      <c r="V91" s="76">
        <f t="shared" si="36"/>
        <v>0</v>
      </c>
    </row>
    <row r="92" spans="1:22" ht="10.5">
      <c r="A92" t="s">
        <v>118</v>
      </c>
      <c r="B92" t="s">
        <v>100</v>
      </c>
      <c r="C92" s="1" t="s">
        <v>100</v>
      </c>
      <c r="D92" s="1" t="s">
        <v>12</v>
      </c>
      <c r="E92" s="18">
        <v>5.709623649366356</v>
      </c>
      <c r="F92" s="18">
        <v>0</v>
      </c>
      <c r="G92" s="18">
        <v>1.6348224459623029</v>
      </c>
      <c r="H92" s="18">
        <v>0</v>
      </c>
      <c r="I92" s="18">
        <v>0</v>
      </c>
      <c r="J92" s="18">
        <v>7.344446095328658</v>
      </c>
      <c r="K92" s="15"/>
      <c r="L92" s="15"/>
      <c r="M92" s="15"/>
      <c r="N92" s="15"/>
      <c r="O92" s="15"/>
      <c r="P92" s="15"/>
      <c r="Q92" s="76">
        <f t="shared" si="31"/>
        <v>0</v>
      </c>
      <c r="R92" s="76">
        <f t="shared" si="32"/>
        <v>0</v>
      </c>
      <c r="S92" s="76">
        <f t="shared" si="33"/>
        <v>0</v>
      </c>
      <c r="T92" s="76">
        <f t="shared" si="34"/>
        <v>0</v>
      </c>
      <c r="U92" s="76">
        <f t="shared" si="35"/>
        <v>0</v>
      </c>
      <c r="V92" s="76">
        <f t="shared" si="36"/>
        <v>0</v>
      </c>
    </row>
    <row r="93" spans="1:22" ht="10.5">
      <c r="A93" t="s">
        <v>118</v>
      </c>
      <c r="B93" t="s">
        <v>100</v>
      </c>
      <c r="C93" s="5"/>
      <c r="D93" s="2" t="s">
        <v>154</v>
      </c>
      <c r="E93" s="18">
        <v>50.35810672373454</v>
      </c>
      <c r="F93" s="18">
        <v>0</v>
      </c>
      <c r="G93" s="18">
        <v>12.802517061095394</v>
      </c>
      <c r="H93" s="18">
        <v>0</v>
      </c>
      <c r="I93" s="18">
        <v>0</v>
      </c>
      <c r="J93" s="18">
        <v>63.16062378482993</v>
      </c>
      <c r="K93" s="16">
        <v>48.19791505034498</v>
      </c>
      <c r="L93" s="16">
        <v>0</v>
      </c>
      <c r="M93" s="16">
        <v>12.253332579130518</v>
      </c>
      <c r="N93" s="16">
        <v>0</v>
      </c>
      <c r="O93" s="16">
        <v>0</v>
      </c>
      <c r="P93" s="16">
        <v>60.4512476294755</v>
      </c>
      <c r="Q93" s="76">
        <f t="shared" si="31"/>
        <v>48.19791505034498</v>
      </c>
      <c r="R93" s="76">
        <f t="shared" si="32"/>
        <v>0</v>
      </c>
      <c r="S93" s="76">
        <f t="shared" si="33"/>
        <v>12.253332579130518</v>
      </c>
      <c r="T93" s="76">
        <f t="shared" si="34"/>
        <v>0</v>
      </c>
      <c r="U93" s="76">
        <f t="shared" si="35"/>
        <v>0</v>
      </c>
      <c r="V93" s="76">
        <f t="shared" si="36"/>
        <v>60.4512476294755</v>
      </c>
    </row>
    <row r="94" spans="1:22" ht="10.5">
      <c r="A94" t="s">
        <v>118</v>
      </c>
      <c r="B94" t="s">
        <v>100</v>
      </c>
      <c r="C94" s="5"/>
      <c r="D94" s="2" t="s">
        <v>17</v>
      </c>
      <c r="E94" s="18">
        <v>70.58574982616041</v>
      </c>
      <c r="F94" s="18">
        <v>0</v>
      </c>
      <c r="G94" s="18">
        <v>1.4857751744496204</v>
      </c>
      <c r="H94" s="18">
        <v>0</v>
      </c>
      <c r="I94" s="18">
        <v>0</v>
      </c>
      <c r="J94" s="18">
        <v>72.07152500061002</v>
      </c>
      <c r="K94" s="16">
        <v>70.08740214417715</v>
      </c>
      <c r="L94" s="16">
        <v>0</v>
      </c>
      <c r="M94" s="16">
        <v>1.475285343060724</v>
      </c>
      <c r="N94" s="16">
        <v>0</v>
      </c>
      <c r="O94" s="16">
        <v>0</v>
      </c>
      <c r="P94" s="16">
        <v>71.56268748723787</v>
      </c>
      <c r="Q94" s="76">
        <f t="shared" si="31"/>
        <v>70.08740214417715</v>
      </c>
      <c r="R94" s="76">
        <f t="shared" si="32"/>
        <v>0</v>
      </c>
      <c r="S94" s="76">
        <f t="shared" si="33"/>
        <v>1.475285343060724</v>
      </c>
      <c r="T94" s="76">
        <f t="shared" si="34"/>
        <v>0</v>
      </c>
      <c r="U94" s="76">
        <f t="shared" si="35"/>
        <v>0</v>
      </c>
      <c r="V94" s="76">
        <f t="shared" si="36"/>
        <v>71.56268748723787</v>
      </c>
    </row>
    <row r="95" spans="1:22" ht="10.5">
      <c r="A95" t="s">
        <v>118</v>
      </c>
      <c r="B95" t="s">
        <v>101</v>
      </c>
      <c r="C95" s="1" t="s">
        <v>101</v>
      </c>
      <c r="D95" s="1" t="s">
        <v>102</v>
      </c>
      <c r="E95" s="18">
        <v>0</v>
      </c>
      <c r="F95" s="18">
        <v>0</v>
      </c>
      <c r="G95" s="18">
        <v>0</v>
      </c>
      <c r="H95" s="18">
        <v>0</v>
      </c>
      <c r="I95" s="18">
        <v>37.96422</v>
      </c>
      <c r="J95" s="18">
        <v>37.96422</v>
      </c>
      <c r="K95" s="15"/>
      <c r="L95" s="15"/>
      <c r="M95" s="15"/>
      <c r="N95" s="15"/>
      <c r="O95" s="15"/>
      <c r="P95" s="15"/>
      <c r="Q95" s="76">
        <f t="shared" si="31"/>
        <v>0</v>
      </c>
      <c r="R95" s="76">
        <f t="shared" si="32"/>
        <v>0</v>
      </c>
      <c r="S95" s="76">
        <f t="shared" si="33"/>
        <v>0</v>
      </c>
      <c r="T95" s="76">
        <f t="shared" si="34"/>
        <v>0</v>
      </c>
      <c r="U95" s="76">
        <f t="shared" si="35"/>
        <v>0</v>
      </c>
      <c r="V95" s="76">
        <f t="shared" si="36"/>
        <v>0</v>
      </c>
    </row>
    <row r="96" spans="1:22" ht="10.5">
      <c r="A96" t="s">
        <v>118</v>
      </c>
      <c r="B96" t="s">
        <v>101</v>
      </c>
      <c r="C96" s="5"/>
      <c r="D96" s="2" t="s">
        <v>103</v>
      </c>
      <c r="E96" s="18">
        <v>6.162870000000002</v>
      </c>
      <c r="F96" s="18">
        <v>5.52657</v>
      </c>
      <c r="G96" s="18">
        <v>0</v>
      </c>
      <c r="H96" s="18">
        <v>0</v>
      </c>
      <c r="I96" s="18">
        <v>0</v>
      </c>
      <c r="J96" s="18">
        <v>11.689440000000001</v>
      </c>
      <c r="K96" s="16"/>
      <c r="L96" s="16"/>
      <c r="M96" s="16"/>
      <c r="N96" s="16"/>
      <c r="O96" s="16"/>
      <c r="P96" s="16"/>
      <c r="Q96" s="76">
        <f t="shared" si="31"/>
        <v>0</v>
      </c>
      <c r="R96" s="76">
        <f t="shared" si="32"/>
        <v>0</v>
      </c>
      <c r="S96" s="76">
        <f t="shared" si="33"/>
        <v>0</v>
      </c>
      <c r="T96" s="76">
        <f t="shared" si="34"/>
        <v>0</v>
      </c>
      <c r="U96" s="76">
        <f t="shared" si="35"/>
        <v>0</v>
      </c>
      <c r="V96" s="76">
        <f t="shared" si="36"/>
        <v>0</v>
      </c>
    </row>
    <row r="97" spans="1:22" ht="10.5">
      <c r="A97" t="s">
        <v>118</v>
      </c>
      <c r="B97" t="s">
        <v>101</v>
      </c>
      <c r="C97" s="5"/>
      <c r="D97" s="2" t="s">
        <v>156</v>
      </c>
      <c r="E97" s="18">
        <v>114.57592628636718</v>
      </c>
      <c r="F97" s="18">
        <v>246.72183000000012</v>
      </c>
      <c r="G97" s="18">
        <v>16.401204593770288</v>
      </c>
      <c r="H97" s="18">
        <v>0</v>
      </c>
      <c r="I97" s="18">
        <v>383.90783</v>
      </c>
      <c r="J97" s="18">
        <v>761.6067908801376</v>
      </c>
      <c r="K97" s="16">
        <v>94.72740404393403</v>
      </c>
      <c r="L97" s="16">
        <v>232.38324000000011</v>
      </c>
      <c r="M97" s="16">
        <v>15.284683883650006</v>
      </c>
      <c r="N97" s="16">
        <v>0</v>
      </c>
      <c r="O97" s="16">
        <v>331.14070999999996</v>
      </c>
      <c r="P97" s="16">
        <v>673.5360379275842</v>
      </c>
      <c r="Q97" s="76">
        <f t="shared" si="31"/>
        <v>94.72740404393403</v>
      </c>
      <c r="R97" s="76">
        <f t="shared" si="32"/>
        <v>232.38324000000011</v>
      </c>
      <c r="S97" s="76">
        <f t="shared" si="33"/>
        <v>15.284683883650006</v>
      </c>
      <c r="T97" s="76">
        <f t="shared" si="34"/>
        <v>0</v>
      </c>
      <c r="U97" s="76">
        <f t="shared" si="35"/>
        <v>331.14070999999996</v>
      </c>
      <c r="V97" s="76">
        <f t="shared" si="36"/>
        <v>673.5360379275842</v>
      </c>
    </row>
    <row r="98" spans="1:22" ht="10.5">
      <c r="A98" t="s">
        <v>118</v>
      </c>
      <c r="B98" t="s">
        <v>101</v>
      </c>
      <c r="C98" s="5"/>
      <c r="D98" s="2" t="s">
        <v>155</v>
      </c>
      <c r="E98" s="18">
        <v>0</v>
      </c>
      <c r="F98" s="18">
        <v>0</v>
      </c>
      <c r="G98" s="18">
        <v>0</v>
      </c>
      <c r="H98" s="18">
        <v>0</v>
      </c>
      <c r="I98" s="18">
        <v>76.57256999999998</v>
      </c>
      <c r="J98" s="18">
        <v>76.57256999999998</v>
      </c>
      <c r="K98" s="16">
        <v>0</v>
      </c>
      <c r="L98" s="16">
        <v>0</v>
      </c>
      <c r="M98" s="16">
        <v>0</v>
      </c>
      <c r="N98" s="16">
        <v>0</v>
      </c>
      <c r="O98" s="16">
        <v>60.640619999999984</v>
      </c>
      <c r="P98" s="16">
        <v>60.640619999999984</v>
      </c>
      <c r="Q98" s="76">
        <f t="shared" si="31"/>
        <v>0</v>
      </c>
      <c r="R98" s="76">
        <f t="shared" si="32"/>
        <v>0</v>
      </c>
      <c r="S98" s="76">
        <f t="shared" si="33"/>
        <v>0</v>
      </c>
      <c r="T98" s="76">
        <f t="shared" si="34"/>
        <v>0</v>
      </c>
      <c r="U98" s="76">
        <f t="shared" si="35"/>
        <v>60.640619999999984</v>
      </c>
      <c r="V98" s="76">
        <f t="shared" si="36"/>
        <v>60.640619999999984</v>
      </c>
    </row>
    <row r="99" spans="1:22" ht="10.5">
      <c r="A99" t="s">
        <v>118</v>
      </c>
      <c r="B99" t="s">
        <v>101</v>
      </c>
      <c r="C99" s="5"/>
      <c r="D99" s="2" t="s">
        <v>104</v>
      </c>
      <c r="E99" s="18">
        <v>0.6404999999999998</v>
      </c>
      <c r="F99" s="18">
        <v>0.30702</v>
      </c>
      <c r="G99" s="18">
        <v>0</v>
      </c>
      <c r="H99" s="18">
        <v>0</v>
      </c>
      <c r="I99" s="18">
        <v>0</v>
      </c>
      <c r="J99" s="18">
        <v>0.9475199999999999</v>
      </c>
      <c r="K99" s="16"/>
      <c r="L99" s="16"/>
      <c r="M99" s="16"/>
      <c r="N99" s="16"/>
      <c r="O99" s="16"/>
      <c r="P99" s="16"/>
      <c r="Q99" s="76">
        <f t="shared" si="31"/>
        <v>0</v>
      </c>
      <c r="R99" s="76">
        <f t="shared" si="32"/>
        <v>0</v>
      </c>
      <c r="S99" s="76">
        <f t="shared" si="33"/>
        <v>0</v>
      </c>
      <c r="T99" s="76">
        <f t="shared" si="34"/>
        <v>0</v>
      </c>
      <c r="U99" s="76">
        <f t="shared" si="35"/>
        <v>0</v>
      </c>
      <c r="V99" s="76">
        <f t="shared" si="36"/>
        <v>0</v>
      </c>
    </row>
    <row r="100" spans="1:22" ht="10.5">
      <c r="A100" t="s">
        <v>118</v>
      </c>
      <c r="B100" t="s">
        <v>101</v>
      </c>
      <c r="C100" s="5"/>
      <c r="D100" s="2" t="s">
        <v>105</v>
      </c>
      <c r="E100" s="18">
        <v>26.473587</v>
      </c>
      <c r="F100" s="18">
        <v>0</v>
      </c>
      <c r="G100" s="18">
        <v>0</v>
      </c>
      <c r="H100" s="18">
        <v>0</v>
      </c>
      <c r="I100" s="18">
        <v>0</v>
      </c>
      <c r="J100" s="18">
        <v>26.473587</v>
      </c>
      <c r="K100" s="16"/>
      <c r="L100" s="16"/>
      <c r="M100" s="16"/>
      <c r="N100" s="16"/>
      <c r="O100" s="16"/>
      <c r="P100" s="16"/>
      <c r="Q100" s="76">
        <f t="shared" si="31"/>
        <v>0</v>
      </c>
      <c r="R100" s="76">
        <f t="shared" si="32"/>
        <v>0</v>
      </c>
      <c r="S100" s="76">
        <f t="shared" si="33"/>
        <v>0</v>
      </c>
      <c r="T100" s="76">
        <f t="shared" si="34"/>
        <v>0</v>
      </c>
      <c r="U100" s="76">
        <f t="shared" si="35"/>
        <v>0</v>
      </c>
      <c r="V100" s="76">
        <f t="shared" si="36"/>
        <v>0</v>
      </c>
    </row>
    <row r="101" spans="1:22" ht="10.5">
      <c r="A101" t="s">
        <v>118</v>
      </c>
      <c r="B101" t="s">
        <v>106</v>
      </c>
      <c r="C101" s="1" t="s">
        <v>106</v>
      </c>
      <c r="D101" s="1" t="s">
        <v>157</v>
      </c>
      <c r="E101" s="18">
        <v>3823.5215195085893</v>
      </c>
      <c r="F101" s="18">
        <v>310.7750859445484</v>
      </c>
      <c r="G101" s="18">
        <v>207.09213781968842</v>
      </c>
      <c r="H101" s="18">
        <v>0.2185727907386629</v>
      </c>
      <c r="I101" s="18">
        <v>0</v>
      </c>
      <c r="J101" s="18">
        <v>4341.607316063565</v>
      </c>
      <c r="K101" s="15">
        <v>7.3445177138371465</v>
      </c>
      <c r="L101" s="15">
        <v>0.5969609722589845</v>
      </c>
      <c r="M101" s="15">
        <v>0.39779869600644696</v>
      </c>
      <c r="N101" s="15">
        <v>0.00041985162765587075</v>
      </c>
      <c r="O101" s="15">
        <v>0</v>
      </c>
      <c r="P101" s="15">
        <v>8.339697233730234</v>
      </c>
      <c r="Q101" s="76">
        <f aca="true" t="shared" si="37" ref="Q101:V101">K101</f>
        <v>7.3445177138371465</v>
      </c>
      <c r="R101" s="76">
        <f t="shared" si="37"/>
        <v>0.5969609722589845</v>
      </c>
      <c r="S101" s="76">
        <f t="shared" si="37"/>
        <v>0.39779869600644696</v>
      </c>
      <c r="T101" s="76">
        <f t="shared" si="37"/>
        <v>0.00041985162765587075</v>
      </c>
      <c r="U101" s="76">
        <f t="shared" si="37"/>
        <v>0</v>
      </c>
      <c r="V101" s="76">
        <f t="shared" si="37"/>
        <v>8.339697233730234</v>
      </c>
    </row>
    <row r="102" spans="1:34" ht="10.5">
      <c r="A102" t="s">
        <v>118</v>
      </c>
      <c r="B102" s="92" t="s">
        <v>2</v>
      </c>
      <c r="C102" s="1" t="s">
        <v>107</v>
      </c>
      <c r="D102" s="1" t="s">
        <v>159</v>
      </c>
      <c r="E102" s="18">
        <v>216.70695241623022</v>
      </c>
      <c r="F102" s="18">
        <v>417.50318838854105</v>
      </c>
      <c r="G102" s="18">
        <v>1.186730699392543</v>
      </c>
      <c r="H102" s="18">
        <v>0</v>
      </c>
      <c r="I102" s="18">
        <v>3320.4276447310513</v>
      </c>
      <c r="J102" s="18">
        <v>3955.824516235215</v>
      </c>
      <c r="K102" s="15">
        <v>197.43212508414408</v>
      </c>
      <c r="L102" s="15">
        <v>407.0890198041562</v>
      </c>
      <c r="M102" s="15">
        <v>1.0489897174679113</v>
      </c>
      <c r="N102" s="15">
        <v>0</v>
      </c>
      <c r="O102" s="15">
        <v>3057.899781992264</v>
      </c>
      <c r="P102" s="15">
        <v>3663.469916598032</v>
      </c>
      <c r="Q102" s="79"/>
      <c r="R102" s="79"/>
      <c r="S102" s="79"/>
      <c r="T102" s="79"/>
      <c r="U102" s="79"/>
      <c r="V102" s="79"/>
      <c r="W102" s="20">
        <v>0</v>
      </c>
      <c r="X102" s="20">
        <v>248.067</v>
      </c>
      <c r="Y102" s="20">
        <v>0</v>
      </c>
      <c r="Z102" s="20">
        <v>0</v>
      </c>
      <c r="AA102" s="20">
        <v>0</v>
      </c>
      <c r="AB102" s="20">
        <v>248.067</v>
      </c>
      <c r="AC102" s="29" t="s">
        <v>283</v>
      </c>
      <c r="AD102" s="29"/>
      <c r="AE102" s="29"/>
      <c r="AF102" s="29"/>
      <c r="AG102" s="29"/>
      <c r="AH102" s="29"/>
    </row>
    <row r="103" spans="1:34" ht="10.5">
      <c r="A103" t="s">
        <v>118</v>
      </c>
      <c r="B103" s="92" t="s">
        <v>2</v>
      </c>
      <c r="C103" s="1" t="s">
        <v>108</v>
      </c>
      <c r="D103" s="1" t="s">
        <v>158</v>
      </c>
      <c r="E103" s="18">
        <v>51.568896794330506</v>
      </c>
      <c r="F103" s="18">
        <v>18.56249</v>
      </c>
      <c r="G103" s="18">
        <v>0</v>
      </c>
      <c r="H103" s="18">
        <v>0</v>
      </c>
      <c r="I103" s="18">
        <v>451.57581999999996</v>
      </c>
      <c r="J103" s="18">
        <v>521.7072067943304</v>
      </c>
      <c r="K103" s="15">
        <v>0.07208250000000001</v>
      </c>
      <c r="L103" s="15">
        <v>0.14339</v>
      </c>
      <c r="M103" s="15">
        <v>0</v>
      </c>
      <c r="N103" s="15">
        <v>0</v>
      </c>
      <c r="O103" s="15">
        <v>7.847080000000001</v>
      </c>
      <c r="P103" s="15">
        <v>8.0625525</v>
      </c>
      <c r="Q103" s="79"/>
      <c r="R103" s="79"/>
      <c r="S103" s="79"/>
      <c r="T103" s="79"/>
      <c r="U103" s="79"/>
      <c r="V103" s="79"/>
      <c r="AC103" s="29" t="s">
        <v>283</v>
      </c>
      <c r="AD103" s="29"/>
      <c r="AE103" s="29"/>
      <c r="AF103" s="29"/>
      <c r="AG103" s="29"/>
      <c r="AH103" s="29"/>
    </row>
    <row r="104" spans="1:34" ht="10.5">
      <c r="A104" t="s">
        <v>6</v>
      </c>
      <c r="B104" s="34" t="s">
        <v>1</v>
      </c>
      <c r="C104" s="1" t="s">
        <v>121</v>
      </c>
      <c r="D104" s="1" t="s">
        <v>160</v>
      </c>
      <c r="E104" s="18">
        <v>3934.245936478183</v>
      </c>
      <c r="F104" s="18">
        <v>397.00522841157994</v>
      </c>
      <c r="G104" s="18">
        <v>494.61126046130215</v>
      </c>
      <c r="H104" s="18">
        <v>376.69938531657783</v>
      </c>
      <c r="I104" s="18">
        <v>0</v>
      </c>
      <c r="J104" s="18">
        <v>5202.561810667642</v>
      </c>
      <c r="K104" s="15">
        <v>3934.245936478183</v>
      </c>
      <c r="L104" s="15">
        <v>397.00522841157994</v>
      </c>
      <c r="M104" s="15">
        <v>494.61126046130215</v>
      </c>
      <c r="N104" s="15">
        <v>376.69938531657783</v>
      </c>
      <c r="O104" s="15">
        <v>0</v>
      </c>
      <c r="P104" s="15">
        <v>5202.561810667643</v>
      </c>
      <c r="Q104" s="79"/>
      <c r="R104" s="79"/>
      <c r="S104" s="79"/>
      <c r="T104" s="79"/>
      <c r="U104" s="79"/>
      <c r="V104" s="79"/>
      <c r="W104" s="20">
        <v>3856.371089136212</v>
      </c>
      <c r="X104" s="20">
        <v>430.1715135397001</v>
      </c>
      <c r="Y104" s="20">
        <v>514.2195040899098</v>
      </c>
      <c r="Z104" s="20">
        <v>362.30843631947135</v>
      </c>
      <c r="AA104" s="20">
        <v>0</v>
      </c>
      <c r="AB104" s="20">
        <v>5163.070543085293</v>
      </c>
      <c r="AC104" s="34" t="s">
        <v>285</v>
      </c>
      <c r="AD104" s="34"/>
      <c r="AE104" s="34"/>
      <c r="AF104" s="34"/>
      <c r="AG104" s="34"/>
      <c r="AH104" s="34"/>
    </row>
    <row r="105" spans="1:34" ht="10.5">
      <c r="A105" t="s">
        <v>6</v>
      </c>
      <c r="B105" s="65" t="s">
        <v>0</v>
      </c>
      <c r="C105" s="1" t="s">
        <v>133</v>
      </c>
      <c r="D105" s="1" t="s">
        <v>161</v>
      </c>
      <c r="E105" s="18">
        <v>875.8504191147669</v>
      </c>
      <c r="F105" s="18">
        <v>0</v>
      </c>
      <c r="G105" s="18">
        <v>0</v>
      </c>
      <c r="H105" s="18">
        <v>0</v>
      </c>
      <c r="I105" s="18">
        <v>0</v>
      </c>
      <c r="J105" s="18">
        <v>875.8504191147669</v>
      </c>
      <c r="K105" s="15">
        <v>875.8504191147669</v>
      </c>
      <c r="L105" s="15">
        <v>0</v>
      </c>
      <c r="M105" s="15">
        <v>0</v>
      </c>
      <c r="N105" s="15">
        <v>0</v>
      </c>
      <c r="O105" s="15">
        <v>0</v>
      </c>
      <c r="P105" s="15">
        <v>875.8504191147669</v>
      </c>
      <c r="Q105" s="85">
        <v>0</v>
      </c>
      <c r="R105" s="85">
        <v>0</v>
      </c>
      <c r="S105" s="85">
        <v>0</v>
      </c>
      <c r="T105" s="85">
        <v>0</v>
      </c>
      <c r="U105" s="85">
        <v>0</v>
      </c>
      <c r="V105" s="85">
        <v>0</v>
      </c>
      <c r="W105" s="20">
        <v>1386.9890140449668</v>
      </c>
      <c r="X105" s="20">
        <v>0</v>
      </c>
      <c r="Y105" s="20">
        <v>0</v>
      </c>
      <c r="Z105" s="20">
        <v>0</v>
      </c>
      <c r="AA105" s="20">
        <v>0</v>
      </c>
      <c r="AB105" s="20">
        <v>1386.9890140449668</v>
      </c>
      <c r="AC105" s="65" t="s">
        <v>286</v>
      </c>
      <c r="AD105" s="65"/>
      <c r="AE105" s="47"/>
      <c r="AF105" s="47"/>
      <c r="AG105" s="47"/>
      <c r="AH105" s="47"/>
    </row>
    <row r="106" spans="1:34" ht="11.25" thickBot="1">
      <c r="A106" t="s">
        <v>6</v>
      </c>
      <c r="B106" s="33" t="s">
        <v>123</v>
      </c>
      <c r="C106" s="1" t="s">
        <v>124</v>
      </c>
      <c r="D106" s="1" t="s">
        <v>163</v>
      </c>
      <c r="E106" s="18">
        <v>85.6259489769745</v>
      </c>
      <c r="F106" s="18">
        <v>0</v>
      </c>
      <c r="G106" s="18">
        <v>45.52485102302547</v>
      </c>
      <c r="H106" s="18">
        <v>0</v>
      </c>
      <c r="I106" s="18">
        <v>0</v>
      </c>
      <c r="J106" s="18">
        <v>131.15079999999998</v>
      </c>
      <c r="K106" s="15">
        <v>85.6259489769745</v>
      </c>
      <c r="L106" s="15">
        <v>0</v>
      </c>
      <c r="M106" s="15">
        <v>45.52485102302547</v>
      </c>
      <c r="N106" s="15">
        <v>0</v>
      </c>
      <c r="O106" s="15">
        <v>0</v>
      </c>
      <c r="P106" s="15">
        <v>131.15079999999998</v>
      </c>
      <c r="Q106" s="79"/>
      <c r="R106" s="79"/>
      <c r="S106" s="79"/>
      <c r="T106" s="79"/>
      <c r="U106" s="79"/>
      <c r="V106" s="79"/>
      <c r="W106" s="20">
        <v>7.1589034</v>
      </c>
      <c r="X106" s="20">
        <v>0</v>
      </c>
      <c r="Y106" s="20">
        <v>13.431682</v>
      </c>
      <c r="Z106" s="20">
        <v>0</v>
      </c>
      <c r="AA106" s="20">
        <v>0</v>
      </c>
      <c r="AB106" s="20">
        <v>20.5905854</v>
      </c>
      <c r="AC106" s="33" t="s">
        <v>284</v>
      </c>
      <c r="AD106" s="33"/>
      <c r="AE106" s="33"/>
      <c r="AF106" s="33"/>
      <c r="AG106" s="33"/>
      <c r="AH106" s="33"/>
    </row>
    <row r="107" spans="1:34" ht="11.25" thickBot="1">
      <c r="A107" t="s">
        <v>6</v>
      </c>
      <c r="B107" t="s">
        <v>124</v>
      </c>
      <c r="C107" s="5"/>
      <c r="D107" s="2" t="s">
        <v>162</v>
      </c>
      <c r="E107" s="18">
        <v>193.36273912533312</v>
      </c>
      <c r="F107" s="18">
        <v>26.955909686601345</v>
      </c>
      <c r="G107" s="18">
        <v>8.524272194093978</v>
      </c>
      <c r="H107" s="18">
        <v>6.788362850305486</v>
      </c>
      <c r="I107" s="18">
        <v>0</v>
      </c>
      <c r="J107" s="18">
        <v>235.6312838563339</v>
      </c>
      <c r="K107" s="16">
        <v>193.36273912533312</v>
      </c>
      <c r="L107" s="16">
        <v>26.955909686601345</v>
      </c>
      <c r="M107" s="16">
        <v>8.524272194093978</v>
      </c>
      <c r="N107" s="16">
        <v>6.788362850305486</v>
      </c>
      <c r="O107" s="16">
        <v>0</v>
      </c>
      <c r="P107" s="16">
        <v>235.63128385633394</v>
      </c>
      <c r="Q107" s="78">
        <f>K107+K110-W107</f>
        <v>15.395241638141158</v>
      </c>
      <c r="R107" s="85">
        <v>0</v>
      </c>
      <c r="S107" s="78">
        <f>M107+M110-Y107</f>
        <v>7.441504090694066</v>
      </c>
      <c r="T107" s="78">
        <f>N107+N110-Z107</f>
        <v>3.795836818527201</v>
      </c>
      <c r="U107" s="78">
        <f>O107+O110-AA107</f>
        <v>0</v>
      </c>
      <c r="V107" s="78">
        <f>P107+P110-AB107</f>
        <v>24.30260309756534</v>
      </c>
      <c r="W107" s="24">
        <v>361.35245268752163</v>
      </c>
      <c r="X107" s="24">
        <v>54.85083671948669</v>
      </c>
      <c r="Y107" s="24">
        <v>9.1671761</v>
      </c>
      <c r="Z107" s="24">
        <v>9.4306</v>
      </c>
      <c r="AA107" s="24">
        <v>0</v>
      </c>
      <c r="AB107" s="24">
        <v>434.8010655070084</v>
      </c>
      <c r="AC107" s="62">
        <f>W107/(K107+K110)</f>
        <v>0.9591364675351313</v>
      </c>
      <c r="AD107" s="63">
        <f>X107/(L107+L110)</f>
        <v>1.0443629363822609</v>
      </c>
      <c r="AE107" s="63">
        <f>Y107/(M107+M110)</f>
        <v>0.5519509072813876</v>
      </c>
      <c r="AF107" s="63">
        <f>Z107/(N107+N110)</f>
        <v>0.7130113823845509</v>
      </c>
      <c r="AG107" s="63"/>
      <c r="AH107" s="64">
        <f>AB107/(P107+P110)</f>
        <v>0.94706510803664</v>
      </c>
    </row>
    <row r="108" spans="1:34" ht="11.25" thickBot="1">
      <c r="A108" t="s">
        <v>118</v>
      </c>
      <c r="B108" s="9" t="s">
        <v>329</v>
      </c>
      <c r="C108" s="5"/>
      <c r="D108" s="2" t="s">
        <v>164</v>
      </c>
      <c r="E108" s="18">
        <v>386.275</v>
      </c>
      <c r="F108" s="18">
        <v>0</v>
      </c>
      <c r="G108" s="18">
        <v>0</v>
      </c>
      <c r="H108" s="18">
        <v>0</v>
      </c>
      <c r="I108" s="18">
        <v>0</v>
      </c>
      <c r="J108" s="18">
        <v>386.275</v>
      </c>
      <c r="K108" s="16">
        <v>386.275</v>
      </c>
      <c r="L108" s="16">
        <v>0</v>
      </c>
      <c r="M108" s="16">
        <v>0</v>
      </c>
      <c r="N108" s="16">
        <v>0</v>
      </c>
      <c r="O108" s="16">
        <v>0</v>
      </c>
      <c r="P108" s="16">
        <v>386.275</v>
      </c>
      <c r="Q108" s="77">
        <v>0</v>
      </c>
      <c r="R108" s="77">
        <v>0</v>
      </c>
      <c r="S108" s="77">
        <v>0</v>
      </c>
      <c r="T108" s="77">
        <v>0</v>
      </c>
      <c r="U108" s="77">
        <v>0</v>
      </c>
      <c r="V108" s="77">
        <v>0</v>
      </c>
      <c r="W108" s="20">
        <v>390.90725406541</v>
      </c>
      <c r="X108" s="20">
        <v>0</v>
      </c>
      <c r="Y108" s="20">
        <v>0</v>
      </c>
      <c r="Z108" s="20">
        <v>0</v>
      </c>
      <c r="AA108" s="20">
        <v>0</v>
      </c>
      <c r="AB108" s="20">
        <v>390.90725406541</v>
      </c>
      <c r="AC108" s="30">
        <f>W108/K108</f>
        <v>1.0119921145955861</v>
      </c>
      <c r="AD108" s="31"/>
      <c r="AE108" s="31"/>
      <c r="AF108" s="31"/>
      <c r="AG108" s="31"/>
      <c r="AH108" s="32">
        <f>AB108/P108</f>
        <v>1.0119921145955861</v>
      </c>
    </row>
    <row r="109" spans="1:34" ht="10.5">
      <c r="A109" t="s">
        <v>6</v>
      </c>
      <c r="B109" s="33" t="s">
        <v>123</v>
      </c>
      <c r="C109" s="5"/>
      <c r="D109" s="2" t="s">
        <v>21</v>
      </c>
      <c r="E109" s="18">
        <v>533.1613600418286</v>
      </c>
      <c r="F109" s="18">
        <v>0</v>
      </c>
      <c r="G109" s="18">
        <v>283.4665399581714</v>
      </c>
      <c r="H109" s="18">
        <v>0</v>
      </c>
      <c r="I109" s="18">
        <v>0</v>
      </c>
      <c r="J109" s="18">
        <v>816.6279</v>
      </c>
      <c r="K109" s="16">
        <v>533.1613600418286</v>
      </c>
      <c r="L109" s="16">
        <v>0</v>
      </c>
      <c r="M109" s="16">
        <v>283.4665399581714</v>
      </c>
      <c r="N109" s="16">
        <v>0</v>
      </c>
      <c r="O109" s="16">
        <v>0</v>
      </c>
      <c r="P109" s="16">
        <v>816.6279</v>
      </c>
      <c r="Q109" s="79"/>
      <c r="R109" s="79"/>
      <c r="S109" s="79"/>
      <c r="T109" s="79"/>
      <c r="U109" s="79"/>
      <c r="V109" s="79"/>
      <c r="W109" s="25">
        <v>1975.345696022655</v>
      </c>
      <c r="X109" s="25">
        <v>0</v>
      </c>
      <c r="Y109" s="25">
        <v>857.5944805400001</v>
      </c>
      <c r="Z109" s="25">
        <v>14.501</v>
      </c>
      <c r="AA109" s="25">
        <v>0</v>
      </c>
      <c r="AB109" s="25">
        <v>2847.441176562655</v>
      </c>
      <c r="AC109" s="33" t="s">
        <v>284</v>
      </c>
      <c r="AD109" s="33"/>
      <c r="AE109" s="33"/>
      <c r="AF109" s="33"/>
      <c r="AG109" s="33"/>
      <c r="AH109" s="33"/>
    </row>
    <row r="110" spans="1:34" ht="11.25" thickBot="1">
      <c r="A110" t="s">
        <v>6</v>
      </c>
      <c r="B110" s="61" t="s">
        <v>124</v>
      </c>
      <c r="C110" s="1" t="s">
        <v>132</v>
      </c>
      <c r="D110" s="1" t="s">
        <v>162</v>
      </c>
      <c r="E110" s="18">
        <v>183.38495520032967</v>
      </c>
      <c r="F110" s="18">
        <v>25.564947583088305</v>
      </c>
      <c r="G110" s="18">
        <v>8.084407996600088</v>
      </c>
      <c r="H110" s="18">
        <v>6.4380739682217145</v>
      </c>
      <c r="I110" s="18">
        <v>0</v>
      </c>
      <c r="J110" s="18">
        <v>223.47238474823976</v>
      </c>
      <c r="K110" s="15">
        <v>183.38495520032967</v>
      </c>
      <c r="L110" s="15">
        <v>25.564947583088305</v>
      </c>
      <c r="M110" s="15">
        <v>8.084407996600088</v>
      </c>
      <c r="N110" s="15">
        <v>6.4380739682217145</v>
      </c>
      <c r="O110" s="15">
        <v>0</v>
      </c>
      <c r="P110" s="15">
        <v>223.4723847482398</v>
      </c>
      <c r="Q110" s="79"/>
      <c r="R110" s="79"/>
      <c r="S110" s="79"/>
      <c r="T110" s="79"/>
      <c r="U110" s="79"/>
      <c r="V110" s="79"/>
      <c r="W110" s="23"/>
      <c r="X110" s="22"/>
      <c r="Y110" s="22"/>
      <c r="Z110" s="22"/>
      <c r="AA110" s="22"/>
      <c r="AB110" s="22"/>
      <c r="AC110" s="61" t="s">
        <v>290</v>
      </c>
      <c r="AD110" s="61"/>
      <c r="AE110" s="61"/>
      <c r="AF110" s="61"/>
      <c r="AG110" s="61"/>
      <c r="AH110" s="61"/>
    </row>
    <row r="111" spans="1:34" ht="11.25" thickBot="1">
      <c r="A111" t="s">
        <v>6</v>
      </c>
      <c r="B111" t="s">
        <v>131</v>
      </c>
      <c r="C111" s="1" t="s">
        <v>131</v>
      </c>
      <c r="D111" s="1" t="s">
        <v>165</v>
      </c>
      <c r="E111" s="18">
        <v>248.14423923690265</v>
      </c>
      <c r="F111" s="18">
        <v>0</v>
      </c>
      <c r="G111" s="18">
        <v>0</v>
      </c>
      <c r="H111" s="18">
        <v>0</v>
      </c>
      <c r="I111" s="18">
        <v>0</v>
      </c>
      <c r="J111" s="18">
        <v>248.14423923690265</v>
      </c>
      <c r="K111" s="15">
        <v>231.683</v>
      </c>
      <c r="L111" s="15">
        <v>0</v>
      </c>
      <c r="M111" s="15">
        <v>0</v>
      </c>
      <c r="N111" s="15">
        <v>0</v>
      </c>
      <c r="O111" s="15">
        <v>0</v>
      </c>
      <c r="P111" s="15">
        <v>231.683</v>
      </c>
      <c r="Q111" s="78">
        <f aca="true" t="shared" si="38" ref="Q111:V111">K111-W111</f>
        <v>110.25287890771</v>
      </c>
      <c r="R111" s="78">
        <f t="shared" si="38"/>
        <v>0</v>
      </c>
      <c r="S111" s="78">
        <f t="shared" si="38"/>
        <v>0</v>
      </c>
      <c r="T111" s="78">
        <f t="shared" si="38"/>
        <v>0</v>
      </c>
      <c r="U111" s="78">
        <f t="shared" si="38"/>
        <v>0</v>
      </c>
      <c r="V111" s="78">
        <f t="shared" si="38"/>
        <v>110.25287890771</v>
      </c>
      <c r="W111" s="20">
        <v>121.43012109229</v>
      </c>
      <c r="X111" s="20">
        <v>0</v>
      </c>
      <c r="Y111" s="20">
        <v>0</v>
      </c>
      <c r="Z111" s="20">
        <v>0</v>
      </c>
      <c r="AA111" s="20">
        <v>0</v>
      </c>
      <c r="AB111" s="20">
        <v>121.43012109229</v>
      </c>
      <c r="AC111" s="53">
        <f>(W111+W112)/(K111+K112)</f>
        <v>1.387800513014803</v>
      </c>
      <c r="AD111" s="54"/>
      <c r="AE111" s="54"/>
      <c r="AF111" s="54"/>
      <c r="AG111" s="54"/>
      <c r="AH111" s="55">
        <f>(AB111+AB112)/(P111+P112)</f>
        <v>1.4186252557926504</v>
      </c>
    </row>
    <row r="112" spans="1:34" ht="10.5">
      <c r="A112" t="s">
        <v>6</v>
      </c>
      <c r="B112" t="s">
        <v>131</v>
      </c>
      <c r="C112" s="1" t="s">
        <v>131</v>
      </c>
      <c r="D112" s="10" t="s">
        <v>281</v>
      </c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79"/>
      <c r="R112" s="79"/>
      <c r="S112" s="79"/>
      <c r="T112" s="79"/>
      <c r="U112" s="79"/>
      <c r="V112" s="79"/>
      <c r="W112" s="20">
        <v>200.09966516451865</v>
      </c>
      <c r="X112" s="20">
        <v>5.898205600000001</v>
      </c>
      <c r="Y112" s="20">
        <v>1.243363281</v>
      </c>
      <c r="Z112" s="20">
        <v>0</v>
      </c>
      <c r="AA112" s="20">
        <v>0</v>
      </c>
      <c r="AB112" s="20">
        <v>207.24123404551867</v>
      </c>
      <c r="AC112" s="48" t="s">
        <v>287</v>
      </c>
      <c r="AD112" s="48"/>
      <c r="AE112" s="48"/>
      <c r="AF112" s="48"/>
      <c r="AG112" s="48"/>
      <c r="AH112" s="48"/>
    </row>
    <row r="113" spans="1:22" ht="10.5">
      <c r="A113" t="s">
        <v>6</v>
      </c>
      <c r="B113" t="s">
        <v>109</v>
      </c>
      <c r="C113" s="1" t="s">
        <v>109</v>
      </c>
      <c r="D113" s="1" t="s">
        <v>166</v>
      </c>
      <c r="E113" s="18">
        <v>1108</v>
      </c>
      <c r="F113" s="18">
        <v>0</v>
      </c>
      <c r="G113" s="18">
        <v>0</v>
      </c>
      <c r="H113" s="18">
        <v>0</v>
      </c>
      <c r="I113" s="18">
        <v>0</v>
      </c>
      <c r="J113" s="18">
        <v>1108</v>
      </c>
      <c r="K113" s="15">
        <v>1108</v>
      </c>
      <c r="L113" s="15">
        <v>0</v>
      </c>
      <c r="M113" s="15">
        <v>0</v>
      </c>
      <c r="N113" s="15">
        <v>0</v>
      </c>
      <c r="O113" s="15">
        <v>0</v>
      </c>
      <c r="P113" s="15">
        <v>1108</v>
      </c>
      <c r="Q113" s="76">
        <f aca="true" t="shared" si="39" ref="Q113:Q121">K113</f>
        <v>1108</v>
      </c>
      <c r="R113" s="76">
        <f aca="true" t="shared" si="40" ref="R113:R121">L113</f>
        <v>0</v>
      </c>
      <c r="S113" s="76">
        <f aca="true" t="shared" si="41" ref="S113:S121">M113</f>
        <v>0</v>
      </c>
      <c r="T113" s="76">
        <f aca="true" t="shared" si="42" ref="T113:T121">N113</f>
        <v>0</v>
      </c>
      <c r="U113" s="76">
        <f aca="true" t="shared" si="43" ref="U113:U121">O113</f>
        <v>0</v>
      </c>
      <c r="V113" s="76">
        <f aca="true" t="shared" si="44" ref="V113:V121">P113</f>
        <v>1108</v>
      </c>
    </row>
    <row r="114" spans="1:22" ht="10.5">
      <c r="A114" t="s">
        <v>6</v>
      </c>
      <c r="B114" t="s">
        <v>110</v>
      </c>
      <c r="C114" s="1" t="s">
        <v>110</v>
      </c>
      <c r="D114" s="1" t="s">
        <v>111</v>
      </c>
      <c r="E114" s="18">
        <v>1464.657</v>
      </c>
      <c r="F114" s="18">
        <v>0</v>
      </c>
      <c r="G114" s="18">
        <v>0</v>
      </c>
      <c r="H114" s="18">
        <v>0</v>
      </c>
      <c r="I114" s="18">
        <v>0</v>
      </c>
      <c r="J114" s="18">
        <v>1464.657</v>
      </c>
      <c r="K114" s="15"/>
      <c r="L114" s="15"/>
      <c r="M114" s="15"/>
      <c r="N114" s="15"/>
      <c r="O114" s="15"/>
      <c r="P114" s="15"/>
      <c r="Q114" s="76">
        <f t="shared" si="39"/>
        <v>0</v>
      </c>
      <c r="R114" s="76">
        <f t="shared" si="40"/>
        <v>0</v>
      </c>
      <c r="S114" s="76">
        <f t="shared" si="41"/>
        <v>0</v>
      </c>
      <c r="T114" s="76">
        <f t="shared" si="42"/>
        <v>0</v>
      </c>
      <c r="U114" s="76">
        <f t="shared" si="43"/>
        <v>0</v>
      </c>
      <c r="V114" s="76">
        <f t="shared" si="44"/>
        <v>0</v>
      </c>
    </row>
    <row r="115" spans="1:22" ht="10.5">
      <c r="A115" t="s">
        <v>6</v>
      </c>
      <c r="B115" t="s">
        <v>112</v>
      </c>
      <c r="C115" s="1" t="s">
        <v>112</v>
      </c>
      <c r="D115" s="1" t="s">
        <v>113</v>
      </c>
      <c r="E115" s="18">
        <v>947.019</v>
      </c>
      <c r="F115" s="18">
        <v>0</v>
      </c>
      <c r="G115" s="18">
        <v>0</v>
      </c>
      <c r="H115" s="18">
        <v>0</v>
      </c>
      <c r="I115" s="18">
        <v>0</v>
      </c>
      <c r="J115" s="18">
        <v>947.019</v>
      </c>
      <c r="K115" s="15"/>
      <c r="L115" s="15"/>
      <c r="M115" s="15"/>
      <c r="N115" s="15"/>
      <c r="O115" s="15"/>
      <c r="P115" s="15"/>
      <c r="Q115" s="76">
        <f t="shared" si="39"/>
        <v>0</v>
      </c>
      <c r="R115" s="76">
        <f t="shared" si="40"/>
        <v>0</v>
      </c>
      <c r="S115" s="76">
        <f t="shared" si="41"/>
        <v>0</v>
      </c>
      <c r="T115" s="76">
        <f t="shared" si="42"/>
        <v>0</v>
      </c>
      <c r="U115" s="76">
        <f t="shared" si="43"/>
        <v>0</v>
      </c>
      <c r="V115" s="76">
        <f t="shared" si="44"/>
        <v>0</v>
      </c>
    </row>
    <row r="116" spans="1:22" ht="10.5">
      <c r="A116" t="s">
        <v>277</v>
      </c>
      <c r="B116" s="9" t="s">
        <v>308</v>
      </c>
      <c r="C116" s="1" t="s">
        <v>128</v>
      </c>
      <c r="D116" s="1" t="s">
        <v>167</v>
      </c>
      <c r="E116" s="18">
        <v>33.18434096069869</v>
      </c>
      <c r="F116" s="18">
        <v>3.185254847161572</v>
      </c>
      <c r="G116" s="18">
        <v>1.3993027074235806</v>
      </c>
      <c r="H116" s="18">
        <v>0.8807014847161573</v>
      </c>
      <c r="I116" s="18">
        <v>0</v>
      </c>
      <c r="J116" s="18">
        <v>38.6496</v>
      </c>
      <c r="K116" s="15">
        <v>33.18434096069869</v>
      </c>
      <c r="L116" s="15">
        <v>3.185254847161572</v>
      </c>
      <c r="M116" s="15">
        <v>1.3993027074235806</v>
      </c>
      <c r="N116" s="15">
        <v>0.8807014847161573</v>
      </c>
      <c r="O116" s="15">
        <v>0</v>
      </c>
      <c r="P116" s="15">
        <v>38.6496</v>
      </c>
      <c r="Q116" s="76">
        <f t="shared" si="39"/>
        <v>33.18434096069869</v>
      </c>
      <c r="R116" s="76">
        <f t="shared" si="40"/>
        <v>3.185254847161572</v>
      </c>
      <c r="S116" s="76">
        <f t="shared" si="41"/>
        <v>1.3993027074235806</v>
      </c>
      <c r="T116" s="76">
        <f t="shared" si="42"/>
        <v>0.8807014847161573</v>
      </c>
      <c r="U116" s="76">
        <f t="shared" si="43"/>
        <v>0</v>
      </c>
      <c r="V116" s="76">
        <f t="shared" si="44"/>
        <v>38.6496</v>
      </c>
    </row>
    <row r="117" spans="1:22" ht="10.5">
      <c r="A117" t="s">
        <v>6</v>
      </c>
      <c r="B117" t="s">
        <v>128</v>
      </c>
      <c r="C117" s="5"/>
      <c r="D117" s="2" t="s">
        <v>114</v>
      </c>
      <c r="E117" s="18">
        <v>5.7015</v>
      </c>
      <c r="F117" s="18">
        <v>16.015376999999997</v>
      </c>
      <c r="G117" s="18">
        <v>0</v>
      </c>
      <c r="H117" s="18">
        <v>0</v>
      </c>
      <c r="I117" s="18">
        <v>0</v>
      </c>
      <c r="J117" s="18">
        <v>21.716876999999997</v>
      </c>
      <c r="K117" s="16"/>
      <c r="L117" s="16"/>
      <c r="M117" s="16"/>
      <c r="N117" s="16"/>
      <c r="O117" s="16"/>
      <c r="P117" s="16"/>
      <c r="Q117" s="76">
        <f t="shared" si="39"/>
        <v>0</v>
      </c>
      <c r="R117" s="76">
        <f t="shared" si="40"/>
        <v>0</v>
      </c>
      <c r="S117" s="76">
        <f t="shared" si="41"/>
        <v>0</v>
      </c>
      <c r="T117" s="76">
        <f t="shared" si="42"/>
        <v>0</v>
      </c>
      <c r="U117" s="76">
        <f t="shared" si="43"/>
        <v>0</v>
      </c>
      <c r="V117" s="76">
        <f t="shared" si="44"/>
        <v>0</v>
      </c>
    </row>
    <row r="118" spans="1:22" ht="10.5">
      <c r="A118" t="s">
        <v>6</v>
      </c>
      <c r="B118" t="s">
        <v>128</v>
      </c>
      <c r="C118" s="5"/>
      <c r="D118" s="2" t="s">
        <v>115</v>
      </c>
      <c r="E118" s="18">
        <v>45.696441</v>
      </c>
      <c r="F118" s="18">
        <v>0</v>
      </c>
      <c r="G118" s="18">
        <v>0.816333</v>
      </c>
      <c r="H118" s="18">
        <v>0</v>
      </c>
      <c r="I118" s="18">
        <v>0</v>
      </c>
      <c r="J118" s="18">
        <v>46.512774</v>
      </c>
      <c r="K118" s="16"/>
      <c r="L118" s="16"/>
      <c r="M118" s="16"/>
      <c r="N118" s="16"/>
      <c r="O118" s="16"/>
      <c r="P118" s="16"/>
      <c r="Q118" s="76">
        <f t="shared" si="39"/>
        <v>0</v>
      </c>
      <c r="R118" s="76">
        <f t="shared" si="40"/>
        <v>0</v>
      </c>
      <c r="S118" s="76">
        <f t="shared" si="41"/>
        <v>0</v>
      </c>
      <c r="T118" s="76">
        <f t="shared" si="42"/>
        <v>0</v>
      </c>
      <c r="U118" s="76">
        <f t="shared" si="43"/>
        <v>0</v>
      </c>
      <c r="V118" s="76">
        <f t="shared" si="44"/>
        <v>0</v>
      </c>
    </row>
    <row r="119" spans="1:22" ht="10.5">
      <c r="A119" t="s">
        <v>6</v>
      </c>
      <c r="B119" t="s">
        <v>128</v>
      </c>
      <c r="C119" s="5"/>
      <c r="D119" s="2" t="s">
        <v>116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6"/>
      <c r="L119" s="16"/>
      <c r="M119" s="16"/>
      <c r="N119" s="16"/>
      <c r="O119" s="16"/>
      <c r="P119" s="16"/>
      <c r="Q119" s="76">
        <f t="shared" si="39"/>
        <v>0</v>
      </c>
      <c r="R119" s="76">
        <f t="shared" si="40"/>
        <v>0</v>
      </c>
      <c r="S119" s="76">
        <f t="shared" si="41"/>
        <v>0</v>
      </c>
      <c r="T119" s="76">
        <f t="shared" si="42"/>
        <v>0</v>
      </c>
      <c r="U119" s="76">
        <f t="shared" si="43"/>
        <v>0</v>
      </c>
      <c r="V119" s="76">
        <f t="shared" si="44"/>
        <v>0</v>
      </c>
    </row>
    <row r="120" spans="1:22" ht="10.5">
      <c r="A120" t="s">
        <v>270</v>
      </c>
      <c r="B120" s="9" t="s">
        <v>309</v>
      </c>
      <c r="C120" s="5"/>
      <c r="D120" s="2" t="s">
        <v>168</v>
      </c>
      <c r="E120" s="18">
        <v>1290.2985555192365</v>
      </c>
      <c r="F120" s="18">
        <v>129.64182314424707</v>
      </c>
      <c r="G120" s="18">
        <v>75.06635261573446</v>
      </c>
      <c r="H120" s="18">
        <v>44.518134277624014</v>
      </c>
      <c r="I120" s="18">
        <v>0</v>
      </c>
      <c r="J120" s="18">
        <v>1539.5248655568423</v>
      </c>
      <c r="K120" s="16">
        <v>1290.2985555192365</v>
      </c>
      <c r="L120" s="16">
        <v>129.64182314424707</v>
      </c>
      <c r="M120" s="16">
        <v>75.06635261573446</v>
      </c>
      <c r="N120" s="16">
        <v>44.518134277624014</v>
      </c>
      <c r="O120" s="16">
        <v>0</v>
      </c>
      <c r="P120" s="16">
        <v>1539.524865556842</v>
      </c>
      <c r="Q120" s="76">
        <f t="shared" si="39"/>
        <v>1290.2985555192365</v>
      </c>
      <c r="R120" s="76">
        <f t="shared" si="40"/>
        <v>129.64182314424707</v>
      </c>
      <c r="S120" s="76">
        <f t="shared" si="41"/>
        <v>75.06635261573446</v>
      </c>
      <c r="T120" s="76">
        <f t="shared" si="42"/>
        <v>44.518134277624014</v>
      </c>
      <c r="U120" s="76">
        <f t="shared" si="43"/>
        <v>0</v>
      </c>
      <c r="V120" s="76">
        <f t="shared" si="44"/>
        <v>1539.524865556842</v>
      </c>
    </row>
    <row r="121" spans="1:22" ht="10.5">
      <c r="A121" t="s">
        <v>3</v>
      </c>
      <c r="B121" s="9" t="s">
        <v>310</v>
      </c>
      <c r="C121" s="5"/>
      <c r="D121" s="2" t="s">
        <v>24</v>
      </c>
      <c r="E121" s="18">
        <v>251.03762255681275</v>
      </c>
      <c r="F121" s="18">
        <v>24.096268930457892</v>
      </c>
      <c r="G121" s="18">
        <v>10.585644154420809</v>
      </c>
      <c r="H121" s="18">
        <v>6.662455860348185</v>
      </c>
      <c r="I121" s="18">
        <v>0</v>
      </c>
      <c r="J121" s="18">
        <v>292.3819915020397</v>
      </c>
      <c r="K121" s="16">
        <v>251.03762255681275</v>
      </c>
      <c r="L121" s="16">
        <v>24.096268930457892</v>
      </c>
      <c r="M121" s="16">
        <v>10.585644154420809</v>
      </c>
      <c r="N121" s="16">
        <v>6.662455860348185</v>
      </c>
      <c r="O121" s="16">
        <v>0</v>
      </c>
      <c r="P121" s="16">
        <v>292.3819915020396</v>
      </c>
      <c r="Q121" s="76">
        <f t="shared" si="39"/>
        <v>251.03762255681275</v>
      </c>
      <c r="R121" s="76">
        <f t="shared" si="40"/>
        <v>24.096268930457892</v>
      </c>
      <c r="S121" s="76">
        <f t="shared" si="41"/>
        <v>10.585644154420809</v>
      </c>
      <c r="T121" s="76">
        <f t="shared" si="42"/>
        <v>6.662455860348185</v>
      </c>
      <c r="U121" s="76">
        <f t="shared" si="43"/>
        <v>0</v>
      </c>
      <c r="V121" s="76">
        <f t="shared" si="44"/>
        <v>292.3819915020396</v>
      </c>
    </row>
    <row r="122" spans="1:34" ht="10.5">
      <c r="A122" t="s">
        <v>6</v>
      </c>
      <c r="B122" s="33" t="s">
        <v>123</v>
      </c>
      <c r="C122" s="1" t="s">
        <v>125</v>
      </c>
      <c r="D122" s="1" t="s">
        <v>169</v>
      </c>
      <c r="E122" s="18">
        <v>18.729004389105054</v>
      </c>
      <c r="F122" s="18">
        <v>0.17539447782101164</v>
      </c>
      <c r="G122" s="18">
        <v>8.98940113307393</v>
      </c>
      <c r="H122" s="18">
        <v>0</v>
      </c>
      <c r="I122" s="18">
        <v>0</v>
      </c>
      <c r="J122" s="18">
        <v>27.893799999999995</v>
      </c>
      <c r="K122" s="15">
        <v>15.104035797665366</v>
      </c>
      <c r="L122" s="15">
        <v>0.1414471595330739</v>
      </c>
      <c r="M122" s="15">
        <v>7.249517042801555</v>
      </c>
      <c r="N122" s="15">
        <v>0</v>
      </c>
      <c r="O122" s="15">
        <v>0</v>
      </c>
      <c r="P122" s="15">
        <v>22.495</v>
      </c>
      <c r="Q122" s="79"/>
      <c r="R122" s="79"/>
      <c r="S122" s="79"/>
      <c r="T122" s="79"/>
      <c r="U122" s="79"/>
      <c r="V122" s="79"/>
      <c r="W122" s="20">
        <v>57.939036604638</v>
      </c>
      <c r="X122" s="20">
        <v>0</v>
      </c>
      <c r="Y122" s="20">
        <v>41.252796691168</v>
      </c>
      <c r="Z122" s="20">
        <v>0</v>
      </c>
      <c r="AA122" s="20">
        <v>0</v>
      </c>
      <c r="AB122" s="20">
        <v>99.19183329580598</v>
      </c>
      <c r="AC122" s="33" t="s">
        <v>284</v>
      </c>
      <c r="AD122" s="33"/>
      <c r="AE122" s="33"/>
      <c r="AF122" s="33"/>
      <c r="AG122" s="33"/>
      <c r="AH122" s="33"/>
    </row>
    <row r="123" spans="1:34" ht="10.5">
      <c r="A123" t="s">
        <v>6</v>
      </c>
      <c r="B123" s="33" t="s">
        <v>123</v>
      </c>
      <c r="C123" s="5"/>
      <c r="D123" s="2" t="s">
        <v>154</v>
      </c>
      <c r="E123" s="18">
        <v>1682.3041312678258</v>
      </c>
      <c r="F123" s="18">
        <v>0</v>
      </c>
      <c r="G123" s="18">
        <v>871.0118952982178</v>
      </c>
      <c r="H123" s="18">
        <v>0</v>
      </c>
      <c r="I123" s="18">
        <v>0</v>
      </c>
      <c r="J123" s="18">
        <v>2553.3160265660435</v>
      </c>
      <c r="K123" s="16">
        <v>1665.8646319998545</v>
      </c>
      <c r="L123" s="16">
        <v>0</v>
      </c>
      <c r="M123" s="16">
        <v>862.5003549952418</v>
      </c>
      <c r="N123" s="16">
        <v>0</v>
      </c>
      <c r="O123" s="16">
        <v>0</v>
      </c>
      <c r="P123" s="16">
        <v>2528.3649869950964</v>
      </c>
      <c r="Q123" s="79"/>
      <c r="R123" s="79"/>
      <c r="S123" s="79"/>
      <c r="T123" s="79"/>
      <c r="U123" s="79"/>
      <c r="V123" s="79"/>
      <c r="W123" s="20">
        <v>831.1902871011043</v>
      </c>
      <c r="X123" s="20">
        <v>0</v>
      </c>
      <c r="Y123" s="20">
        <v>606.4682112</v>
      </c>
      <c r="Z123" s="20">
        <v>0</v>
      </c>
      <c r="AA123" s="20">
        <v>0</v>
      </c>
      <c r="AB123" s="20">
        <v>1437.6584983011046</v>
      </c>
      <c r="AC123" s="33" t="s">
        <v>284</v>
      </c>
      <c r="AD123" s="33"/>
      <c r="AE123" s="33"/>
      <c r="AF123" s="33"/>
      <c r="AG123" s="33"/>
      <c r="AH123" s="33"/>
    </row>
    <row r="124" spans="1:34" ht="10.5">
      <c r="A124" t="s">
        <v>6</v>
      </c>
      <c r="B124" s="33" t="s">
        <v>123</v>
      </c>
      <c r="C124" s="5"/>
      <c r="D124" s="2" t="s">
        <v>65</v>
      </c>
      <c r="E124" s="18">
        <v>8.185738230684006</v>
      </c>
      <c r="F124" s="18">
        <v>0.053136952066813015</v>
      </c>
      <c r="G124" s="18">
        <v>4.181866483915848</v>
      </c>
      <c r="H124" s="18">
        <v>0</v>
      </c>
      <c r="I124" s="18">
        <v>0</v>
      </c>
      <c r="J124" s="18">
        <v>12.420741666666668</v>
      </c>
      <c r="K124" s="16">
        <v>8.185738230684006</v>
      </c>
      <c r="L124" s="16">
        <v>0.053136952066813015</v>
      </c>
      <c r="M124" s="16">
        <v>4.181866483915848</v>
      </c>
      <c r="N124" s="16">
        <v>0</v>
      </c>
      <c r="O124" s="16">
        <v>0</v>
      </c>
      <c r="P124" s="16">
        <v>12.420741666666665</v>
      </c>
      <c r="Q124" s="79"/>
      <c r="R124" s="79"/>
      <c r="S124" s="79"/>
      <c r="T124" s="79"/>
      <c r="U124" s="79"/>
      <c r="V124" s="79"/>
      <c r="W124" s="20">
        <v>5.337839880000001</v>
      </c>
      <c r="X124" s="20">
        <v>0</v>
      </c>
      <c r="Y124" s="20">
        <v>0</v>
      </c>
      <c r="Z124" s="20">
        <v>0</v>
      </c>
      <c r="AA124" s="20">
        <v>0</v>
      </c>
      <c r="AB124" s="20">
        <v>5.337839880000001</v>
      </c>
      <c r="AC124" s="33" t="s">
        <v>284</v>
      </c>
      <c r="AD124" s="33"/>
      <c r="AE124" s="33"/>
      <c r="AF124" s="33"/>
      <c r="AG124" s="33"/>
      <c r="AH124" s="33"/>
    </row>
    <row r="125" spans="1:22" ht="10.5">
      <c r="A125" t="s">
        <v>6</v>
      </c>
      <c r="B125" t="s">
        <v>117</v>
      </c>
      <c r="C125" s="1" t="s">
        <v>117</v>
      </c>
      <c r="D125" s="1" t="s">
        <v>64</v>
      </c>
      <c r="E125" s="18">
        <v>291.4030498929301</v>
      </c>
      <c r="F125" s="18">
        <v>54.16482901467633</v>
      </c>
      <c r="G125" s="18">
        <v>157.5455010923936</v>
      </c>
      <c r="H125" s="18">
        <v>0</v>
      </c>
      <c r="I125" s="18">
        <v>0</v>
      </c>
      <c r="J125" s="18">
        <v>503.11338</v>
      </c>
      <c r="K125" s="15">
        <v>291.4030498929301</v>
      </c>
      <c r="L125" s="15">
        <v>54.16482901467633</v>
      </c>
      <c r="M125" s="15">
        <v>157.5455010923936</v>
      </c>
      <c r="N125" s="15">
        <v>0</v>
      </c>
      <c r="O125" s="15">
        <v>0</v>
      </c>
      <c r="P125" s="15">
        <v>503.11338</v>
      </c>
      <c r="Q125" s="76">
        <f aca="true" t="shared" si="45" ref="Q125:V126">K125</f>
        <v>291.4030498929301</v>
      </c>
      <c r="R125" s="76">
        <f t="shared" si="45"/>
        <v>54.16482901467633</v>
      </c>
      <c r="S125" s="76">
        <f t="shared" si="45"/>
        <v>157.5455010923936</v>
      </c>
      <c r="T125" s="76">
        <f t="shared" si="45"/>
        <v>0</v>
      </c>
      <c r="U125" s="76">
        <f t="shared" si="45"/>
        <v>0</v>
      </c>
      <c r="V125" s="76">
        <f t="shared" si="45"/>
        <v>503.11338</v>
      </c>
    </row>
    <row r="126" spans="1:22" ht="10.5">
      <c r="A126" t="s">
        <v>6</v>
      </c>
      <c r="B126" t="s">
        <v>117</v>
      </c>
      <c r="C126" s="5"/>
      <c r="D126" s="2" t="s">
        <v>170</v>
      </c>
      <c r="E126" s="18">
        <v>63.26805768170332</v>
      </c>
      <c r="F126" s="18">
        <v>1.388731728111892</v>
      </c>
      <c r="G126" s="18">
        <v>53.738471871153315</v>
      </c>
      <c r="H126" s="18">
        <v>0</v>
      </c>
      <c r="I126" s="18">
        <v>0</v>
      </c>
      <c r="J126" s="18">
        <v>118.39526128096853</v>
      </c>
      <c r="K126" s="16"/>
      <c r="L126" s="16"/>
      <c r="M126" s="16"/>
      <c r="N126" s="16"/>
      <c r="O126" s="16"/>
      <c r="P126" s="16"/>
      <c r="Q126" s="76">
        <f t="shared" si="45"/>
        <v>0</v>
      </c>
      <c r="R126" s="76">
        <f t="shared" si="45"/>
        <v>0</v>
      </c>
      <c r="S126" s="76">
        <f t="shared" si="45"/>
        <v>0</v>
      </c>
      <c r="T126" s="76">
        <f t="shared" si="45"/>
        <v>0</v>
      </c>
      <c r="U126" s="76">
        <f t="shared" si="45"/>
        <v>0</v>
      </c>
      <c r="V126" s="76">
        <f t="shared" si="45"/>
        <v>0</v>
      </c>
    </row>
    <row r="127" spans="1:22" ht="10.5">
      <c r="A127" t="s">
        <v>6</v>
      </c>
      <c r="B127" t="s">
        <v>171</v>
      </c>
      <c r="C127" s="1" t="s">
        <v>171</v>
      </c>
      <c r="D127" s="1" t="s">
        <v>172</v>
      </c>
      <c r="E127" s="18">
        <v>106.53749850000001</v>
      </c>
      <c r="F127" s="18">
        <v>0</v>
      </c>
      <c r="G127" s="18">
        <v>8.018951500000002</v>
      </c>
      <c r="H127" s="18">
        <v>0</v>
      </c>
      <c r="I127" s="18">
        <v>0</v>
      </c>
      <c r="J127" s="18">
        <v>114.55645000000001</v>
      </c>
      <c r="K127" s="15"/>
      <c r="L127" s="15"/>
      <c r="M127" s="15"/>
      <c r="N127" s="15"/>
      <c r="O127" s="15"/>
      <c r="P127" s="15"/>
      <c r="Q127" s="76">
        <f aca="true" t="shared" si="46" ref="Q127:Q190">K127</f>
        <v>0</v>
      </c>
      <c r="R127" s="76">
        <f aca="true" t="shared" si="47" ref="R127:R190">L127</f>
        <v>0</v>
      </c>
      <c r="S127" s="76">
        <f aca="true" t="shared" si="48" ref="S127:S190">M127</f>
        <v>0</v>
      </c>
      <c r="T127" s="76">
        <f aca="true" t="shared" si="49" ref="T127:T190">N127</f>
        <v>0</v>
      </c>
      <c r="U127" s="76">
        <f aca="true" t="shared" si="50" ref="U127:U190">O127</f>
        <v>0</v>
      </c>
      <c r="V127" s="76">
        <f aca="true" t="shared" si="51" ref="V127:V190">P127</f>
        <v>0</v>
      </c>
    </row>
    <row r="128" spans="1:22" ht="10.5">
      <c r="A128" t="s">
        <v>6</v>
      </c>
      <c r="B128" s="93" t="s">
        <v>330</v>
      </c>
      <c r="C128" s="1" t="s">
        <v>173</v>
      </c>
      <c r="D128" s="1" t="s">
        <v>174</v>
      </c>
      <c r="E128" s="18">
        <v>125.8566</v>
      </c>
      <c r="F128" s="18">
        <v>0</v>
      </c>
      <c r="G128" s="18">
        <v>0</v>
      </c>
      <c r="H128" s="18">
        <v>0</v>
      </c>
      <c r="I128" s="18">
        <v>0</v>
      </c>
      <c r="J128" s="18">
        <v>125.8566</v>
      </c>
      <c r="K128" s="15"/>
      <c r="L128" s="15"/>
      <c r="M128" s="15"/>
      <c r="N128" s="15"/>
      <c r="O128" s="15"/>
      <c r="P128" s="15"/>
      <c r="Q128" s="76">
        <f t="shared" si="46"/>
        <v>0</v>
      </c>
      <c r="R128" s="76">
        <f t="shared" si="47"/>
        <v>0</v>
      </c>
      <c r="S128" s="76">
        <f t="shared" si="48"/>
        <v>0</v>
      </c>
      <c r="T128" s="76">
        <f t="shared" si="49"/>
        <v>0</v>
      </c>
      <c r="U128" s="76">
        <f t="shared" si="50"/>
        <v>0</v>
      </c>
      <c r="V128" s="76">
        <f t="shared" si="51"/>
        <v>0</v>
      </c>
    </row>
    <row r="129" spans="1:22" ht="10.5">
      <c r="A129" t="s">
        <v>6</v>
      </c>
      <c r="B129" s="93" t="s">
        <v>330</v>
      </c>
      <c r="C129" s="1" t="s">
        <v>175</v>
      </c>
      <c r="D129" s="1" t="s">
        <v>176</v>
      </c>
      <c r="E129" s="18">
        <v>11.67199148748294</v>
      </c>
      <c r="F129" s="18">
        <v>0</v>
      </c>
      <c r="G129" s="18">
        <v>0</v>
      </c>
      <c r="H129" s="18">
        <v>0</v>
      </c>
      <c r="I129" s="18">
        <v>0</v>
      </c>
      <c r="J129" s="18">
        <v>11.67199148748294</v>
      </c>
      <c r="K129" s="15"/>
      <c r="L129" s="15"/>
      <c r="M129" s="15"/>
      <c r="N129" s="15"/>
      <c r="O129" s="15"/>
      <c r="P129" s="15"/>
      <c r="Q129" s="76">
        <f t="shared" si="46"/>
        <v>0</v>
      </c>
      <c r="R129" s="76">
        <f t="shared" si="47"/>
        <v>0</v>
      </c>
      <c r="S129" s="76">
        <f t="shared" si="48"/>
        <v>0</v>
      </c>
      <c r="T129" s="76">
        <f t="shared" si="49"/>
        <v>0</v>
      </c>
      <c r="U129" s="76">
        <f t="shared" si="50"/>
        <v>0</v>
      </c>
      <c r="V129" s="76">
        <f t="shared" si="51"/>
        <v>0</v>
      </c>
    </row>
    <row r="130" spans="1:22" ht="10.5">
      <c r="A130" t="s">
        <v>3</v>
      </c>
      <c r="B130" s="9" t="s">
        <v>331</v>
      </c>
      <c r="C130" s="1" t="s">
        <v>177</v>
      </c>
      <c r="D130" s="1" t="s">
        <v>178</v>
      </c>
      <c r="E130" s="18">
        <v>1938.7043666269378</v>
      </c>
      <c r="F130" s="18">
        <v>186.08980326972087</v>
      </c>
      <c r="G130" s="18">
        <v>81.75043380635138</v>
      </c>
      <c r="H130" s="18">
        <v>51.45257566320799</v>
      </c>
      <c r="I130" s="18">
        <v>0</v>
      </c>
      <c r="J130" s="18">
        <v>2257.997179366218</v>
      </c>
      <c r="K130" s="15"/>
      <c r="L130" s="15"/>
      <c r="M130" s="15"/>
      <c r="N130" s="15"/>
      <c r="O130" s="15"/>
      <c r="P130" s="15"/>
      <c r="Q130" s="76">
        <f t="shared" si="46"/>
        <v>0</v>
      </c>
      <c r="R130" s="76">
        <f t="shared" si="47"/>
        <v>0</v>
      </c>
      <c r="S130" s="76">
        <f t="shared" si="48"/>
        <v>0</v>
      </c>
      <c r="T130" s="76">
        <f t="shared" si="49"/>
        <v>0</v>
      </c>
      <c r="U130" s="76">
        <f t="shared" si="50"/>
        <v>0</v>
      </c>
      <c r="V130" s="76">
        <f t="shared" si="51"/>
        <v>0</v>
      </c>
    </row>
    <row r="131" spans="1:22" ht="10.5">
      <c r="A131" t="s">
        <v>3</v>
      </c>
      <c r="B131" s="9" t="s">
        <v>331</v>
      </c>
      <c r="C131" s="5"/>
      <c r="D131" s="2" t="s">
        <v>179</v>
      </c>
      <c r="E131" s="18">
        <v>20.812377721839677</v>
      </c>
      <c r="F131" s="18">
        <v>2.091108744007101</v>
      </c>
      <c r="G131" s="18">
        <v>1.2108122404359165</v>
      </c>
      <c r="H131" s="18">
        <v>0.7180727453303547</v>
      </c>
      <c r="I131" s="18">
        <v>0</v>
      </c>
      <c r="J131" s="18">
        <v>24.83237145161305</v>
      </c>
      <c r="K131" s="16"/>
      <c r="L131" s="16"/>
      <c r="M131" s="16"/>
      <c r="N131" s="16"/>
      <c r="O131" s="16"/>
      <c r="P131" s="16"/>
      <c r="Q131" s="76">
        <f t="shared" si="46"/>
        <v>0</v>
      </c>
      <c r="R131" s="76">
        <f t="shared" si="47"/>
        <v>0</v>
      </c>
      <c r="S131" s="76">
        <f t="shared" si="48"/>
        <v>0</v>
      </c>
      <c r="T131" s="76">
        <f t="shared" si="49"/>
        <v>0</v>
      </c>
      <c r="U131" s="76">
        <f t="shared" si="50"/>
        <v>0</v>
      </c>
      <c r="V131" s="76">
        <f t="shared" si="51"/>
        <v>0</v>
      </c>
    </row>
    <row r="132" spans="1:22" ht="10.5">
      <c r="A132" t="s">
        <v>3</v>
      </c>
      <c r="B132" s="9" t="s">
        <v>331</v>
      </c>
      <c r="C132" s="5"/>
      <c r="D132" s="2" t="s">
        <v>180</v>
      </c>
      <c r="E132" s="18">
        <v>1671.0776557439444</v>
      </c>
      <c r="F132" s="18">
        <v>160.40120276144023</v>
      </c>
      <c r="G132" s="18">
        <v>70.46526826514138</v>
      </c>
      <c r="H132" s="18">
        <v>44.34985085985871</v>
      </c>
      <c r="I132" s="18">
        <v>0</v>
      </c>
      <c r="J132" s="18">
        <v>1946.2939776303847</v>
      </c>
      <c r="K132" s="16"/>
      <c r="L132" s="16"/>
      <c r="M132" s="16"/>
      <c r="N132" s="16"/>
      <c r="O132" s="16"/>
      <c r="P132" s="16"/>
      <c r="Q132" s="76">
        <f t="shared" si="46"/>
        <v>0</v>
      </c>
      <c r="R132" s="76">
        <f t="shared" si="47"/>
        <v>0</v>
      </c>
      <c r="S132" s="76">
        <f t="shared" si="48"/>
        <v>0</v>
      </c>
      <c r="T132" s="76">
        <f t="shared" si="49"/>
        <v>0</v>
      </c>
      <c r="U132" s="76">
        <f t="shared" si="50"/>
        <v>0</v>
      </c>
      <c r="V132" s="76">
        <f t="shared" si="51"/>
        <v>0</v>
      </c>
    </row>
    <row r="133" spans="1:22" ht="10.5">
      <c r="A133" t="s">
        <v>3</v>
      </c>
      <c r="B133" s="9" t="s">
        <v>331</v>
      </c>
      <c r="C133" s="5"/>
      <c r="D133" s="2" t="s">
        <v>181</v>
      </c>
      <c r="E133" s="18">
        <v>1494.6844046639721</v>
      </c>
      <c r="F133" s="18">
        <v>147.73100850725945</v>
      </c>
      <c r="G133" s="18">
        <v>64.8182187194593</v>
      </c>
      <c r="H133" s="18">
        <v>50.54855820140526</v>
      </c>
      <c r="I133" s="18">
        <v>0</v>
      </c>
      <c r="J133" s="18">
        <v>1757.7821900920962</v>
      </c>
      <c r="K133" s="16"/>
      <c r="L133" s="16"/>
      <c r="M133" s="16"/>
      <c r="N133" s="16"/>
      <c r="O133" s="16"/>
      <c r="P133" s="16"/>
      <c r="Q133" s="76">
        <f t="shared" si="46"/>
        <v>0</v>
      </c>
      <c r="R133" s="76">
        <f t="shared" si="47"/>
        <v>0</v>
      </c>
      <c r="S133" s="76">
        <f t="shared" si="48"/>
        <v>0</v>
      </c>
      <c r="T133" s="76">
        <f t="shared" si="49"/>
        <v>0</v>
      </c>
      <c r="U133" s="76">
        <f t="shared" si="50"/>
        <v>0</v>
      </c>
      <c r="V133" s="76">
        <f t="shared" si="51"/>
        <v>0</v>
      </c>
    </row>
    <row r="134" spans="1:22" ht="10.5">
      <c r="A134" t="s">
        <v>3</v>
      </c>
      <c r="B134" s="9" t="s">
        <v>331</v>
      </c>
      <c r="C134" s="5"/>
      <c r="D134" s="2" t="s">
        <v>182</v>
      </c>
      <c r="E134" s="18">
        <v>118.64114921988092</v>
      </c>
      <c r="F134" s="18">
        <v>11.387970491052005</v>
      </c>
      <c r="G134" s="18">
        <v>5.002807845780072</v>
      </c>
      <c r="H134" s="18">
        <v>3.1486970432870196</v>
      </c>
      <c r="I134" s="18">
        <v>0</v>
      </c>
      <c r="J134" s="18">
        <v>138.18062460000002</v>
      </c>
      <c r="K134" s="16"/>
      <c r="L134" s="16"/>
      <c r="M134" s="16"/>
      <c r="N134" s="16"/>
      <c r="O134" s="16"/>
      <c r="P134" s="16"/>
      <c r="Q134" s="76">
        <f t="shared" si="46"/>
        <v>0</v>
      </c>
      <c r="R134" s="76">
        <f t="shared" si="47"/>
        <v>0</v>
      </c>
      <c r="S134" s="76">
        <f t="shared" si="48"/>
        <v>0</v>
      </c>
      <c r="T134" s="76">
        <f t="shared" si="49"/>
        <v>0</v>
      </c>
      <c r="U134" s="76">
        <f t="shared" si="50"/>
        <v>0</v>
      </c>
      <c r="V134" s="76">
        <f t="shared" si="51"/>
        <v>0</v>
      </c>
    </row>
    <row r="135" spans="1:22" ht="10.5">
      <c r="A135" t="s">
        <v>3</v>
      </c>
      <c r="B135" s="9" t="s">
        <v>331</v>
      </c>
      <c r="C135" s="5"/>
      <c r="D135" s="2" t="s">
        <v>183</v>
      </c>
      <c r="E135" s="18">
        <v>932.2816433971977</v>
      </c>
      <c r="F135" s="18">
        <v>93.67033034094226</v>
      </c>
      <c r="G135" s="18">
        <v>54.23782137946222</v>
      </c>
      <c r="H135" s="18">
        <v>32.16576443319259</v>
      </c>
      <c r="I135" s="18">
        <v>0</v>
      </c>
      <c r="J135" s="18">
        <v>1112.3555595507949</v>
      </c>
      <c r="K135" s="16"/>
      <c r="L135" s="16"/>
      <c r="M135" s="16"/>
      <c r="N135" s="16"/>
      <c r="O135" s="16"/>
      <c r="P135" s="16"/>
      <c r="Q135" s="76">
        <f t="shared" si="46"/>
        <v>0</v>
      </c>
      <c r="R135" s="76">
        <f t="shared" si="47"/>
        <v>0</v>
      </c>
      <c r="S135" s="76">
        <f t="shared" si="48"/>
        <v>0</v>
      </c>
      <c r="T135" s="76">
        <f t="shared" si="49"/>
        <v>0</v>
      </c>
      <c r="U135" s="76">
        <f t="shared" si="50"/>
        <v>0</v>
      </c>
      <c r="V135" s="76">
        <f t="shared" si="51"/>
        <v>0</v>
      </c>
    </row>
    <row r="136" spans="1:22" ht="10.5">
      <c r="A136" t="s">
        <v>3</v>
      </c>
      <c r="B136" s="9" t="s">
        <v>331</v>
      </c>
      <c r="C136" s="1" t="s">
        <v>184</v>
      </c>
      <c r="D136" s="1" t="s">
        <v>185</v>
      </c>
      <c r="E136" s="18">
        <v>342.3812648295477</v>
      </c>
      <c r="F136" s="18">
        <v>34.400512341171954</v>
      </c>
      <c r="G136" s="18">
        <v>19.918888264098985</v>
      </c>
      <c r="H136" s="18">
        <v>11.81290566948737</v>
      </c>
      <c r="I136" s="18">
        <v>0</v>
      </c>
      <c r="J136" s="18">
        <v>408.51357110430604</v>
      </c>
      <c r="K136" s="15"/>
      <c r="L136" s="15"/>
      <c r="M136" s="15"/>
      <c r="N136" s="15"/>
      <c r="O136" s="15"/>
      <c r="P136" s="15"/>
      <c r="Q136" s="76">
        <f t="shared" si="46"/>
        <v>0</v>
      </c>
      <c r="R136" s="76">
        <f t="shared" si="47"/>
        <v>0</v>
      </c>
      <c r="S136" s="76">
        <f t="shared" si="48"/>
        <v>0</v>
      </c>
      <c r="T136" s="76">
        <f t="shared" si="49"/>
        <v>0</v>
      </c>
      <c r="U136" s="76">
        <f t="shared" si="50"/>
        <v>0</v>
      </c>
      <c r="V136" s="76">
        <f t="shared" si="51"/>
        <v>0</v>
      </c>
    </row>
    <row r="137" spans="1:22" ht="10.5">
      <c r="A137" t="s">
        <v>3</v>
      </c>
      <c r="B137" s="9" t="s">
        <v>331</v>
      </c>
      <c r="C137" s="1" t="s">
        <v>186</v>
      </c>
      <c r="D137" s="1" t="s">
        <v>187</v>
      </c>
      <c r="E137" s="18">
        <v>167.5152037866721</v>
      </c>
      <c r="F137" s="18">
        <v>16.830970111831977</v>
      </c>
      <c r="G137" s="18">
        <v>9.745616859104878</v>
      </c>
      <c r="H137" s="18">
        <v>5.779642474076565</v>
      </c>
      <c r="I137" s="18">
        <v>0</v>
      </c>
      <c r="J137" s="18">
        <v>199.8714332316855</v>
      </c>
      <c r="K137" s="15"/>
      <c r="L137" s="15"/>
      <c r="M137" s="15"/>
      <c r="N137" s="15"/>
      <c r="O137" s="15"/>
      <c r="P137" s="15"/>
      <c r="Q137" s="76">
        <f t="shared" si="46"/>
        <v>0</v>
      </c>
      <c r="R137" s="76">
        <f t="shared" si="47"/>
        <v>0</v>
      </c>
      <c r="S137" s="76">
        <f t="shared" si="48"/>
        <v>0</v>
      </c>
      <c r="T137" s="76">
        <f t="shared" si="49"/>
        <v>0</v>
      </c>
      <c r="U137" s="76">
        <f t="shared" si="50"/>
        <v>0</v>
      </c>
      <c r="V137" s="76">
        <f t="shared" si="51"/>
        <v>0</v>
      </c>
    </row>
    <row r="138" spans="1:22" ht="10.5">
      <c r="A138" t="s">
        <v>270</v>
      </c>
      <c r="B138" t="s">
        <v>188</v>
      </c>
      <c r="C138" s="1" t="s">
        <v>188</v>
      </c>
      <c r="D138" s="1" t="s">
        <v>189</v>
      </c>
      <c r="E138" s="18">
        <v>1198.0289517768758</v>
      </c>
      <c r="F138" s="18">
        <v>120.37110079956987</v>
      </c>
      <c r="G138" s="18">
        <v>69.69833714318294</v>
      </c>
      <c r="H138" s="18">
        <v>41.334630280370774</v>
      </c>
      <c r="I138" s="18">
        <v>0</v>
      </c>
      <c r="J138" s="18">
        <v>1429.4330199999993</v>
      </c>
      <c r="K138" s="15"/>
      <c r="L138" s="15"/>
      <c r="M138" s="15"/>
      <c r="N138" s="15"/>
      <c r="O138" s="15"/>
      <c r="P138" s="15"/>
      <c r="Q138" s="76">
        <f t="shared" si="46"/>
        <v>0</v>
      </c>
      <c r="R138" s="76">
        <f t="shared" si="47"/>
        <v>0</v>
      </c>
      <c r="S138" s="76">
        <f t="shared" si="48"/>
        <v>0</v>
      </c>
      <c r="T138" s="76">
        <f t="shared" si="49"/>
        <v>0</v>
      </c>
      <c r="U138" s="76">
        <f t="shared" si="50"/>
        <v>0</v>
      </c>
      <c r="V138" s="76">
        <f t="shared" si="51"/>
        <v>0</v>
      </c>
    </row>
    <row r="139" spans="1:22" ht="10.5">
      <c r="A139" t="s">
        <v>270</v>
      </c>
      <c r="B139" t="s">
        <v>188</v>
      </c>
      <c r="C139" s="5"/>
      <c r="D139" s="2" t="s">
        <v>190</v>
      </c>
      <c r="E139" s="18">
        <v>1328.4171770315525</v>
      </c>
      <c r="F139" s="18">
        <v>133.4717643368988</v>
      </c>
      <c r="G139" s="18">
        <v>77.28399896698357</v>
      </c>
      <c r="H139" s="18">
        <v>45.83331044650713</v>
      </c>
      <c r="I139" s="18">
        <v>0</v>
      </c>
      <c r="J139" s="18">
        <v>1585.0062507819418</v>
      </c>
      <c r="K139" s="16"/>
      <c r="L139" s="16"/>
      <c r="M139" s="16"/>
      <c r="N139" s="16"/>
      <c r="O139" s="16"/>
      <c r="P139" s="16"/>
      <c r="Q139" s="76">
        <f t="shared" si="46"/>
        <v>0</v>
      </c>
      <c r="R139" s="76">
        <f t="shared" si="47"/>
        <v>0</v>
      </c>
      <c r="S139" s="76">
        <f t="shared" si="48"/>
        <v>0</v>
      </c>
      <c r="T139" s="76">
        <f t="shared" si="49"/>
        <v>0</v>
      </c>
      <c r="U139" s="76">
        <f t="shared" si="50"/>
        <v>0</v>
      </c>
      <c r="V139" s="76">
        <f t="shared" si="51"/>
        <v>0</v>
      </c>
    </row>
    <row r="140" spans="1:22" ht="10.5">
      <c r="A140" t="s">
        <v>3</v>
      </c>
      <c r="B140" s="9" t="s">
        <v>331</v>
      </c>
      <c r="C140" s="1" t="s">
        <v>191</v>
      </c>
      <c r="D140" s="1" t="s">
        <v>192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5"/>
      <c r="L140" s="15"/>
      <c r="M140" s="15"/>
      <c r="N140" s="15"/>
      <c r="O140" s="15"/>
      <c r="P140" s="15"/>
      <c r="Q140" s="76">
        <f t="shared" si="46"/>
        <v>0</v>
      </c>
      <c r="R140" s="76">
        <f t="shared" si="47"/>
        <v>0</v>
      </c>
      <c r="S140" s="76">
        <f t="shared" si="48"/>
        <v>0</v>
      </c>
      <c r="T140" s="76">
        <f t="shared" si="49"/>
        <v>0</v>
      </c>
      <c r="U140" s="76">
        <f t="shared" si="50"/>
        <v>0</v>
      </c>
      <c r="V140" s="76">
        <f t="shared" si="51"/>
        <v>0</v>
      </c>
    </row>
    <row r="141" spans="1:22" ht="10.5">
      <c r="A141" t="s">
        <v>3</v>
      </c>
      <c r="B141" s="9" t="s">
        <v>331</v>
      </c>
      <c r="C141" s="5"/>
      <c r="D141" s="2" t="s">
        <v>193</v>
      </c>
      <c r="E141" s="18">
        <v>69.28852094635323</v>
      </c>
      <c r="F141" s="18">
        <v>6.96171451175407</v>
      </c>
      <c r="G141" s="18">
        <v>4.03103337854129</v>
      </c>
      <c r="H141" s="18">
        <v>2.3906061633514164</v>
      </c>
      <c r="I141" s="18">
        <v>0</v>
      </c>
      <c r="J141" s="18">
        <v>82.67187500000001</v>
      </c>
      <c r="K141" s="16"/>
      <c r="L141" s="16"/>
      <c r="M141" s="16"/>
      <c r="N141" s="16"/>
      <c r="O141" s="16"/>
      <c r="P141" s="16"/>
      <c r="Q141" s="76">
        <f t="shared" si="46"/>
        <v>0</v>
      </c>
      <c r="R141" s="76">
        <f t="shared" si="47"/>
        <v>0</v>
      </c>
      <c r="S141" s="76">
        <f t="shared" si="48"/>
        <v>0</v>
      </c>
      <c r="T141" s="76">
        <f t="shared" si="49"/>
        <v>0</v>
      </c>
      <c r="U141" s="76">
        <f t="shared" si="50"/>
        <v>0</v>
      </c>
      <c r="V141" s="76">
        <f t="shared" si="51"/>
        <v>0</v>
      </c>
    </row>
    <row r="142" spans="1:22" ht="10.5">
      <c r="A142" t="s">
        <v>3</v>
      </c>
      <c r="B142" s="9" t="s">
        <v>331</v>
      </c>
      <c r="C142" s="1" t="s">
        <v>194</v>
      </c>
      <c r="D142" s="1" t="s">
        <v>195</v>
      </c>
      <c r="E142" s="18">
        <v>439.506436787326</v>
      </c>
      <c r="F142" s="18">
        <v>32.89369403448503</v>
      </c>
      <c r="G142" s="18">
        <v>32.06699324199374</v>
      </c>
      <c r="H142" s="18">
        <v>3.989471335348326</v>
      </c>
      <c r="I142" s="18">
        <v>0</v>
      </c>
      <c r="J142" s="18">
        <v>508.456595399153</v>
      </c>
      <c r="K142" s="15"/>
      <c r="L142" s="15"/>
      <c r="M142" s="15"/>
      <c r="N142" s="15"/>
      <c r="O142" s="15"/>
      <c r="P142" s="15"/>
      <c r="Q142" s="76">
        <f t="shared" si="46"/>
        <v>0</v>
      </c>
      <c r="R142" s="76">
        <f t="shared" si="47"/>
        <v>0</v>
      </c>
      <c r="S142" s="76">
        <f t="shared" si="48"/>
        <v>0</v>
      </c>
      <c r="T142" s="76">
        <f t="shared" si="49"/>
        <v>0</v>
      </c>
      <c r="U142" s="76">
        <f t="shared" si="50"/>
        <v>0</v>
      </c>
      <c r="V142" s="76">
        <f t="shared" si="51"/>
        <v>0</v>
      </c>
    </row>
    <row r="143" spans="1:22" ht="10.5">
      <c r="A143" t="s">
        <v>3</v>
      </c>
      <c r="B143" s="9" t="s">
        <v>331</v>
      </c>
      <c r="C143" s="5"/>
      <c r="D143" s="2" t="s">
        <v>196</v>
      </c>
      <c r="E143" s="18">
        <v>18.965107170386705</v>
      </c>
      <c r="F143" s="18">
        <v>53.10230007708277</v>
      </c>
      <c r="G143" s="18">
        <v>3.793021434077341</v>
      </c>
      <c r="H143" s="18">
        <v>0</v>
      </c>
      <c r="I143" s="18">
        <v>0</v>
      </c>
      <c r="J143" s="18">
        <v>75.86042868154682</v>
      </c>
      <c r="K143" s="16"/>
      <c r="L143" s="16"/>
      <c r="M143" s="16"/>
      <c r="N143" s="16"/>
      <c r="O143" s="16"/>
      <c r="P143" s="16"/>
      <c r="Q143" s="76">
        <f t="shared" si="46"/>
        <v>0</v>
      </c>
      <c r="R143" s="76">
        <f t="shared" si="47"/>
        <v>0</v>
      </c>
      <c r="S143" s="76">
        <f t="shared" si="48"/>
        <v>0</v>
      </c>
      <c r="T143" s="76">
        <f t="shared" si="49"/>
        <v>0</v>
      </c>
      <c r="U143" s="76">
        <f t="shared" si="50"/>
        <v>0</v>
      </c>
      <c r="V143" s="76">
        <f t="shared" si="51"/>
        <v>0</v>
      </c>
    </row>
    <row r="144" spans="1:22" ht="10.5">
      <c r="A144" t="s">
        <v>3</v>
      </c>
      <c r="B144" s="9" t="s">
        <v>331</v>
      </c>
      <c r="C144" s="5"/>
      <c r="D144" s="2" t="s">
        <v>197</v>
      </c>
      <c r="E144" s="18">
        <v>3.5408127409794563</v>
      </c>
      <c r="F144" s="18">
        <v>9.914275674742477</v>
      </c>
      <c r="G144" s="18">
        <v>0.7081625481958913</v>
      </c>
      <c r="H144" s="18">
        <v>0</v>
      </c>
      <c r="I144" s="18">
        <v>0</v>
      </c>
      <c r="J144" s="18">
        <v>14.163250963917825</v>
      </c>
      <c r="K144" s="16"/>
      <c r="L144" s="16"/>
      <c r="M144" s="16"/>
      <c r="N144" s="16"/>
      <c r="O144" s="16"/>
      <c r="P144" s="16"/>
      <c r="Q144" s="76">
        <f t="shared" si="46"/>
        <v>0</v>
      </c>
      <c r="R144" s="76">
        <f t="shared" si="47"/>
        <v>0</v>
      </c>
      <c r="S144" s="76">
        <f t="shared" si="48"/>
        <v>0</v>
      </c>
      <c r="T144" s="76">
        <f t="shared" si="49"/>
        <v>0</v>
      </c>
      <c r="U144" s="76">
        <f t="shared" si="50"/>
        <v>0</v>
      </c>
      <c r="V144" s="76">
        <f t="shared" si="51"/>
        <v>0</v>
      </c>
    </row>
    <row r="145" spans="1:22" ht="10.5">
      <c r="A145" t="s">
        <v>3</v>
      </c>
      <c r="B145" s="9" t="s">
        <v>331</v>
      </c>
      <c r="C145" s="5"/>
      <c r="D145" s="2" t="s">
        <v>198</v>
      </c>
      <c r="E145" s="18">
        <v>59.21574112587521</v>
      </c>
      <c r="F145" s="18">
        <v>5.949659174273005</v>
      </c>
      <c r="G145" s="18">
        <v>3.4450241649446904</v>
      </c>
      <c r="H145" s="18">
        <v>2.043073134907058</v>
      </c>
      <c r="I145" s="18">
        <v>0</v>
      </c>
      <c r="J145" s="18">
        <v>70.65349759999997</v>
      </c>
      <c r="K145" s="16"/>
      <c r="L145" s="16"/>
      <c r="M145" s="16"/>
      <c r="N145" s="16"/>
      <c r="O145" s="16"/>
      <c r="P145" s="16"/>
      <c r="Q145" s="76">
        <f t="shared" si="46"/>
        <v>0</v>
      </c>
      <c r="R145" s="76">
        <f t="shared" si="47"/>
        <v>0</v>
      </c>
      <c r="S145" s="76">
        <f t="shared" si="48"/>
        <v>0</v>
      </c>
      <c r="T145" s="76">
        <f t="shared" si="49"/>
        <v>0</v>
      </c>
      <c r="U145" s="76">
        <f t="shared" si="50"/>
        <v>0</v>
      </c>
      <c r="V145" s="76">
        <f t="shared" si="51"/>
        <v>0</v>
      </c>
    </row>
    <row r="146" spans="1:22" ht="10.5">
      <c r="A146" t="s">
        <v>3</v>
      </c>
      <c r="B146" s="9" t="s">
        <v>331</v>
      </c>
      <c r="C146" s="5"/>
      <c r="D146" s="2" t="s">
        <v>199</v>
      </c>
      <c r="E146" s="18">
        <v>83.96245360307414</v>
      </c>
      <c r="F146" s="18">
        <v>8.43606738471971</v>
      </c>
      <c r="G146" s="18">
        <v>4.884726191229656</v>
      </c>
      <c r="H146" s="18">
        <v>2.8968890709764916</v>
      </c>
      <c r="I146" s="18">
        <v>0</v>
      </c>
      <c r="J146" s="18">
        <v>100.18013624999999</v>
      </c>
      <c r="K146" s="16"/>
      <c r="L146" s="16"/>
      <c r="M146" s="16"/>
      <c r="N146" s="16"/>
      <c r="O146" s="16"/>
      <c r="P146" s="16"/>
      <c r="Q146" s="76">
        <f t="shared" si="46"/>
        <v>0</v>
      </c>
      <c r="R146" s="76">
        <f t="shared" si="47"/>
        <v>0</v>
      </c>
      <c r="S146" s="76">
        <f t="shared" si="48"/>
        <v>0</v>
      </c>
      <c r="T146" s="76">
        <f t="shared" si="49"/>
        <v>0</v>
      </c>
      <c r="U146" s="76">
        <f t="shared" si="50"/>
        <v>0</v>
      </c>
      <c r="V146" s="76">
        <f t="shared" si="51"/>
        <v>0</v>
      </c>
    </row>
    <row r="147" spans="1:22" ht="10.5">
      <c r="A147" t="s">
        <v>6</v>
      </c>
      <c r="B147" s="7" t="s">
        <v>200</v>
      </c>
      <c r="C147" s="1" t="s">
        <v>200</v>
      </c>
      <c r="D147" s="1" t="s">
        <v>66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76">
        <f t="shared" si="46"/>
        <v>0</v>
      </c>
      <c r="R147" s="76">
        <f t="shared" si="47"/>
        <v>0</v>
      </c>
      <c r="S147" s="76">
        <f t="shared" si="48"/>
        <v>0</v>
      </c>
      <c r="T147" s="76">
        <f t="shared" si="49"/>
        <v>0</v>
      </c>
      <c r="U147" s="76">
        <f t="shared" si="50"/>
        <v>0</v>
      </c>
      <c r="V147" s="76">
        <f t="shared" si="51"/>
        <v>0</v>
      </c>
    </row>
    <row r="148" spans="1:22" ht="10.5">
      <c r="A148" t="s">
        <v>277</v>
      </c>
      <c r="B148" s="9" t="s">
        <v>332</v>
      </c>
      <c r="C148" s="1" t="s">
        <v>201</v>
      </c>
      <c r="D148" s="1" t="s">
        <v>202</v>
      </c>
      <c r="E148" s="18">
        <v>2742.5561815888973</v>
      </c>
      <c r="F148" s="18">
        <v>439.83424712241447</v>
      </c>
      <c r="G148" s="18">
        <v>523.0014905422015</v>
      </c>
      <c r="H148" s="18">
        <v>661.7119342422606</v>
      </c>
      <c r="I148" s="18">
        <v>0</v>
      </c>
      <c r="J148" s="18">
        <v>4367.103853495773</v>
      </c>
      <c r="K148" s="15"/>
      <c r="L148" s="15"/>
      <c r="M148" s="15"/>
      <c r="N148" s="15"/>
      <c r="O148" s="15"/>
      <c r="P148" s="15"/>
      <c r="Q148" s="76">
        <f t="shared" si="46"/>
        <v>0</v>
      </c>
      <c r="R148" s="76">
        <f t="shared" si="47"/>
        <v>0</v>
      </c>
      <c r="S148" s="76">
        <f t="shared" si="48"/>
        <v>0</v>
      </c>
      <c r="T148" s="76">
        <f t="shared" si="49"/>
        <v>0</v>
      </c>
      <c r="U148" s="76">
        <f t="shared" si="50"/>
        <v>0</v>
      </c>
      <c r="V148" s="76">
        <f t="shared" si="51"/>
        <v>0</v>
      </c>
    </row>
    <row r="149" spans="1:22" ht="10.5">
      <c r="A149" t="s">
        <v>277</v>
      </c>
      <c r="B149" s="9" t="s">
        <v>332</v>
      </c>
      <c r="C149" s="5"/>
      <c r="D149" s="2" t="s">
        <v>203</v>
      </c>
      <c r="E149" s="18">
        <v>3863.9672333281737</v>
      </c>
      <c r="F149" s="18">
        <v>1520.0974926553954</v>
      </c>
      <c r="G149" s="18">
        <v>828.5477786770936</v>
      </c>
      <c r="H149" s="18">
        <v>1207.262956297498</v>
      </c>
      <c r="I149" s="18">
        <v>0</v>
      </c>
      <c r="J149" s="18">
        <v>7419.875460958161</v>
      </c>
      <c r="K149" s="16"/>
      <c r="L149" s="16"/>
      <c r="M149" s="16"/>
      <c r="N149" s="16"/>
      <c r="O149" s="16"/>
      <c r="P149" s="16"/>
      <c r="Q149" s="76">
        <f t="shared" si="46"/>
        <v>0</v>
      </c>
      <c r="R149" s="76">
        <f t="shared" si="47"/>
        <v>0</v>
      </c>
      <c r="S149" s="76">
        <f t="shared" si="48"/>
        <v>0</v>
      </c>
      <c r="T149" s="76">
        <f t="shared" si="49"/>
        <v>0</v>
      </c>
      <c r="U149" s="76">
        <f t="shared" si="50"/>
        <v>0</v>
      </c>
      <c r="V149" s="76">
        <f t="shared" si="51"/>
        <v>0</v>
      </c>
    </row>
    <row r="150" spans="1:22" ht="10.5">
      <c r="A150" t="s">
        <v>277</v>
      </c>
      <c r="B150" s="9" t="s">
        <v>332</v>
      </c>
      <c r="C150" s="1" t="s">
        <v>204</v>
      </c>
      <c r="D150" s="1" t="s">
        <v>205</v>
      </c>
      <c r="E150" s="18">
        <v>4.0623459043981</v>
      </c>
      <c r="F150" s="18">
        <v>1.1508765217482184</v>
      </c>
      <c r="G150" s="18">
        <v>0.128739607695962</v>
      </c>
      <c r="H150" s="18">
        <v>0.4717982457577197</v>
      </c>
      <c r="I150" s="18">
        <v>0</v>
      </c>
      <c r="J150" s="18">
        <v>5.8137602796</v>
      </c>
      <c r="K150" s="15"/>
      <c r="L150" s="15"/>
      <c r="M150" s="15"/>
      <c r="N150" s="15"/>
      <c r="O150" s="15"/>
      <c r="P150" s="15"/>
      <c r="Q150" s="76">
        <f t="shared" si="46"/>
        <v>0</v>
      </c>
      <c r="R150" s="76">
        <f t="shared" si="47"/>
        <v>0</v>
      </c>
      <c r="S150" s="76">
        <f t="shared" si="48"/>
        <v>0</v>
      </c>
      <c r="T150" s="76">
        <f t="shared" si="49"/>
        <v>0</v>
      </c>
      <c r="U150" s="76">
        <f t="shared" si="50"/>
        <v>0</v>
      </c>
      <c r="V150" s="76">
        <f t="shared" si="51"/>
        <v>0</v>
      </c>
    </row>
    <row r="151" spans="1:22" ht="10.5">
      <c r="A151" t="s">
        <v>277</v>
      </c>
      <c r="B151" s="9" t="s">
        <v>332</v>
      </c>
      <c r="C151" s="1" t="s">
        <v>206</v>
      </c>
      <c r="D151" s="1" t="s">
        <v>207</v>
      </c>
      <c r="E151" s="18">
        <v>1494.285492</v>
      </c>
      <c r="F151" s="18">
        <v>711.5431512</v>
      </c>
      <c r="G151" s="18">
        <v>859.5818111999998</v>
      </c>
      <c r="H151" s="18">
        <v>194.019084</v>
      </c>
      <c r="I151" s="18">
        <v>0</v>
      </c>
      <c r="J151" s="18">
        <v>3259.4295383999997</v>
      </c>
      <c r="K151" s="15"/>
      <c r="L151" s="15"/>
      <c r="M151" s="15"/>
      <c r="N151" s="15"/>
      <c r="O151" s="15"/>
      <c r="P151" s="15"/>
      <c r="Q151" s="76">
        <f t="shared" si="46"/>
        <v>0</v>
      </c>
      <c r="R151" s="76">
        <f t="shared" si="47"/>
        <v>0</v>
      </c>
      <c r="S151" s="76">
        <f t="shared" si="48"/>
        <v>0</v>
      </c>
      <c r="T151" s="76">
        <f t="shared" si="49"/>
        <v>0</v>
      </c>
      <c r="U151" s="76">
        <f t="shared" si="50"/>
        <v>0</v>
      </c>
      <c r="V151" s="76">
        <f t="shared" si="51"/>
        <v>0</v>
      </c>
    </row>
    <row r="152" spans="1:22" ht="10.5">
      <c r="A152" t="s">
        <v>277</v>
      </c>
      <c r="B152" s="9" t="s">
        <v>332</v>
      </c>
      <c r="C152" s="1" t="s">
        <v>208</v>
      </c>
      <c r="D152" s="1" t="s">
        <v>209</v>
      </c>
      <c r="E152" s="18">
        <v>8.60496</v>
      </c>
      <c r="F152" s="18">
        <v>0.43911000000000017</v>
      </c>
      <c r="G152" s="18">
        <v>0.7532700000000003</v>
      </c>
      <c r="H152" s="18">
        <v>0.29904</v>
      </c>
      <c r="I152" s="18">
        <v>0</v>
      </c>
      <c r="J152" s="18">
        <v>10.09638</v>
      </c>
      <c r="K152" s="15"/>
      <c r="L152" s="15"/>
      <c r="M152" s="15"/>
      <c r="N152" s="15"/>
      <c r="O152" s="15"/>
      <c r="P152" s="15"/>
      <c r="Q152" s="76">
        <f t="shared" si="46"/>
        <v>0</v>
      </c>
      <c r="R152" s="76">
        <f t="shared" si="47"/>
        <v>0</v>
      </c>
      <c r="S152" s="76">
        <f t="shared" si="48"/>
        <v>0</v>
      </c>
      <c r="T152" s="76">
        <f t="shared" si="49"/>
        <v>0</v>
      </c>
      <c r="U152" s="76">
        <f t="shared" si="50"/>
        <v>0</v>
      </c>
      <c r="V152" s="76">
        <f t="shared" si="51"/>
        <v>0</v>
      </c>
    </row>
    <row r="153" spans="1:22" ht="10.5">
      <c r="A153" t="s">
        <v>277</v>
      </c>
      <c r="B153" s="9" t="s">
        <v>332</v>
      </c>
      <c r="C153" s="1" t="s">
        <v>210</v>
      </c>
      <c r="D153" s="1" t="s">
        <v>211</v>
      </c>
      <c r="E153" s="18">
        <v>106.97929200000002</v>
      </c>
      <c r="F153" s="18">
        <v>12.260430000000003</v>
      </c>
      <c r="G153" s="18">
        <v>16.240770000000005</v>
      </c>
      <c r="H153" s="18">
        <v>4.464558</v>
      </c>
      <c r="I153" s="18">
        <v>0</v>
      </c>
      <c r="J153" s="18">
        <v>139.94505000000004</v>
      </c>
      <c r="K153" s="15"/>
      <c r="L153" s="15"/>
      <c r="M153" s="15"/>
      <c r="N153" s="15"/>
      <c r="O153" s="15"/>
      <c r="P153" s="15"/>
      <c r="Q153" s="76">
        <f t="shared" si="46"/>
        <v>0</v>
      </c>
      <c r="R153" s="76">
        <f t="shared" si="47"/>
        <v>0</v>
      </c>
      <c r="S153" s="76">
        <f t="shared" si="48"/>
        <v>0</v>
      </c>
      <c r="T153" s="76">
        <f t="shared" si="49"/>
        <v>0</v>
      </c>
      <c r="U153" s="76">
        <f t="shared" si="50"/>
        <v>0</v>
      </c>
      <c r="V153" s="76">
        <f t="shared" si="51"/>
        <v>0</v>
      </c>
    </row>
    <row r="154" spans="1:22" ht="10.5">
      <c r="A154" t="s">
        <v>277</v>
      </c>
      <c r="B154" s="9" t="s">
        <v>332</v>
      </c>
      <c r="C154" s="1" t="s">
        <v>212</v>
      </c>
      <c r="D154" s="1" t="s">
        <v>213</v>
      </c>
      <c r="E154" s="18">
        <v>121.413222</v>
      </c>
      <c r="F154" s="18">
        <v>13.7309445</v>
      </c>
      <c r="G154" s="18">
        <v>0.655452</v>
      </c>
      <c r="H154" s="18">
        <v>12.676041</v>
      </c>
      <c r="I154" s="18">
        <v>0</v>
      </c>
      <c r="J154" s="18">
        <v>148.4756595</v>
      </c>
      <c r="K154" s="15"/>
      <c r="L154" s="15"/>
      <c r="M154" s="15"/>
      <c r="N154" s="15"/>
      <c r="O154" s="15"/>
      <c r="P154" s="15"/>
      <c r="Q154" s="76">
        <f t="shared" si="46"/>
        <v>0</v>
      </c>
      <c r="R154" s="76">
        <f t="shared" si="47"/>
        <v>0</v>
      </c>
      <c r="S154" s="76">
        <f t="shared" si="48"/>
        <v>0</v>
      </c>
      <c r="T154" s="76">
        <f t="shared" si="49"/>
        <v>0</v>
      </c>
      <c r="U154" s="76">
        <f t="shared" si="50"/>
        <v>0</v>
      </c>
      <c r="V154" s="76">
        <f t="shared" si="51"/>
        <v>0</v>
      </c>
    </row>
    <row r="155" spans="1:22" ht="10.5">
      <c r="A155" t="s">
        <v>277</v>
      </c>
      <c r="B155" s="9" t="s">
        <v>333</v>
      </c>
      <c r="C155" s="1" t="s">
        <v>214</v>
      </c>
      <c r="D155" s="1" t="s">
        <v>215</v>
      </c>
      <c r="E155" s="18">
        <v>673.6174996215709</v>
      </c>
      <c r="F155" s="18">
        <v>108.0306204057003</v>
      </c>
      <c r="G155" s="18">
        <v>128.45788127238515</v>
      </c>
      <c r="H155" s="18">
        <v>162.52747768900235</v>
      </c>
      <c r="I155" s="18">
        <v>0</v>
      </c>
      <c r="J155" s="18">
        <v>1072.6334789886587</v>
      </c>
      <c r="K155" s="15"/>
      <c r="L155" s="15"/>
      <c r="M155" s="15"/>
      <c r="N155" s="15"/>
      <c r="O155" s="15"/>
      <c r="P155" s="15"/>
      <c r="Q155" s="76">
        <f t="shared" si="46"/>
        <v>0</v>
      </c>
      <c r="R155" s="76">
        <f t="shared" si="47"/>
        <v>0</v>
      </c>
      <c r="S155" s="76">
        <f t="shared" si="48"/>
        <v>0</v>
      </c>
      <c r="T155" s="76">
        <f t="shared" si="49"/>
        <v>0</v>
      </c>
      <c r="U155" s="76">
        <f t="shared" si="50"/>
        <v>0</v>
      </c>
      <c r="V155" s="76">
        <f t="shared" si="51"/>
        <v>0</v>
      </c>
    </row>
    <row r="156" spans="1:22" ht="10.5">
      <c r="A156" t="s">
        <v>277</v>
      </c>
      <c r="B156" s="9" t="s">
        <v>333</v>
      </c>
      <c r="C156" s="5"/>
      <c r="D156" s="2" t="s">
        <v>216</v>
      </c>
      <c r="E156" s="18">
        <v>376.57696986</v>
      </c>
      <c r="F156" s="18">
        <v>139.95944214</v>
      </c>
      <c r="G156" s="18">
        <v>78.57241896000001</v>
      </c>
      <c r="H156" s="18">
        <v>117.78374622</v>
      </c>
      <c r="I156" s="18">
        <v>0</v>
      </c>
      <c r="J156" s="18">
        <v>712.8925771800001</v>
      </c>
      <c r="K156" s="16"/>
      <c r="L156" s="16"/>
      <c r="M156" s="16"/>
      <c r="N156" s="16"/>
      <c r="O156" s="16"/>
      <c r="P156" s="16"/>
      <c r="Q156" s="76">
        <f t="shared" si="46"/>
        <v>0</v>
      </c>
      <c r="R156" s="76">
        <f t="shared" si="47"/>
        <v>0</v>
      </c>
      <c r="S156" s="76">
        <f t="shared" si="48"/>
        <v>0</v>
      </c>
      <c r="T156" s="76">
        <f t="shared" si="49"/>
        <v>0</v>
      </c>
      <c r="U156" s="76">
        <f t="shared" si="50"/>
        <v>0</v>
      </c>
      <c r="V156" s="76">
        <f t="shared" si="51"/>
        <v>0</v>
      </c>
    </row>
    <row r="157" spans="1:22" ht="10.5">
      <c r="A157" t="s">
        <v>277</v>
      </c>
      <c r="B157" s="9" t="s">
        <v>333</v>
      </c>
      <c r="C157" s="1" t="s">
        <v>217</v>
      </c>
      <c r="D157" s="1" t="s">
        <v>218</v>
      </c>
      <c r="E157" s="18">
        <v>0.10116953401757721</v>
      </c>
      <c r="F157" s="18">
        <v>0.028661675828978626</v>
      </c>
      <c r="G157" s="18">
        <v>0.003206158812351545</v>
      </c>
      <c r="H157" s="18">
        <v>0.011749764741092638</v>
      </c>
      <c r="I157" s="18">
        <v>0</v>
      </c>
      <c r="J157" s="18">
        <v>0.1447871334</v>
      </c>
      <c r="K157" s="15"/>
      <c r="L157" s="15"/>
      <c r="M157" s="15"/>
      <c r="N157" s="15"/>
      <c r="O157" s="15"/>
      <c r="P157" s="15"/>
      <c r="Q157" s="76">
        <f t="shared" si="46"/>
        <v>0</v>
      </c>
      <c r="R157" s="76">
        <f t="shared" si="47"/>
        <v>0</v>
      </c>
      <c r="S157" s="76">
        <f t="shared" si="48"/>
        <v>0</v>
      </c>
      <c r="T157" s="76">
        <f t="shared" si="49"/>
        <v>0</v>
      </c>
      <c r="U157" s="76">
        <f t="shared" si="50"/>
        <v>0</v>
      </c>
      <c r="V157" s="76">
        <f t="shared" si="51"/>
        <v>0</v>
      </c>
    </row>
    <row r="158" spans="1:22" ht="10.5">
      <c r="A158" t="s">
        <v>277</v>
      </c>
      <c r="B158" s="9" t="s">
        <v>333</v>
      </c>
      <c r="C158" s="1" t="s">
        <v>219</v>
      </c>
      <c r="D158" s="1" t="s">
        <v>220</v>
      </c>
      <c r="E158" s="18">
        <v>34.780701930947025</v>
      </c>
      <c r="F158" s="18">
        <v>6.6162163246270715</v>
      </c>
      <c r="G158" s="18">
        <v>5.659618499107634</v>
      </c>
      <c r="H158" s="18">
        <v>7.913012047895313</v>
      </c>
      <c r="I158" s="18">
        <v>0</v>
      </c>
      <c r="J158" s="18">
        <v>54.969548802577044</v>
      </c>
      <c r="K158" s="15"/>
      <c r="L158" s="15"/>
      <c r="M158" s="15"/>
      <c r="N158" s="15"/>
      <c r="O158" s="15"/>
      <c r="P158" s="15"/>
      <c r="Q158" s="76">
        <f t="shared" si="46"/>
        <v>0</v>
      </c>
      <c r="R158" s="76">
        <f t="shared" si="47"/>
        <v>0</v>
      </c>
      <c r="S158" s="76">
        <f t="shared" si="48"/>
        <v>0</v>
      </c>
      <c r="T158" s="76">
        <f t="shared" si="49"/>
        <v>0</v>
      </c>
      <c r="U158" s="76">
        <f t="shared" si="50"/>
        <v>0</v>
      </c>
      <c r="V158" s="76">
        <f t="shared" si="51"/>
        <v>0</v>
      </c>
    </row>
    <row r="159" spans="1:22" ht="10.5">
      <c r="A159" t="s">
        <v>277</v>
      </c>
      <c r="B159" s="9" t="s">
        <v>333</v>
      </c>
      <c r="C159" s="1" t="s">
        <v>221</v>
      </c>
      <c r="D159" s="1" t="s">
        <v>222</v>
      </c>
      <c r="E159" s="18">
        <v>846.0277660699603</v>
      </c>
      <c r="F159" s="18">
        <v>248.72508653111186</v>
      </c>
      <c r="G159" s="18">
        <v>136.66325561044513</v>
      </c>
      <c r="H159" s="18">
        <v>203.78100029620103</v>
      </c>
      <c r="I159" s="18">
        <v>0</v>
      </c>
      <c r="J159" s="18">
        <v>1435.1971085077182</v>
      </c>
      <c r="K159" s="15"/>
      <c r="L159" s="15"/>
      <c r="M159" s="15"/>
      <c r="N159" s="15"/>
      <c r="O159" s="15"/>
      <c r="P159" s="15"/>
      <c r="Q159" s="76">
        <f t="shared" si="46"/>
        <v>0</v>
      </c>
      <c r="R159" s="76">
        <f t="shared" si="47"/>
        <v>0</v>
      </c>
      <c r="S159" s="76">
        <f t="shared" si="48"/>
        <v>0</v>
      </c>
      <c r="T159" s="76">
        <f t="shared" si="49"/>
        <v>0</v>
      </c>
      <c r="U159" s="76">
        <f t="shared" si="50"/>
        <v>0</v>
      </c>
      <c r="V159" s="76">
        <f t="shared" si="51"/>
        <v>0</v>
      </c>
    </row>
    <row r="160" spans="1:22" ht="10.5">
      <c r="A160" t="s">
        <v>277</v>
      </c>
      <c r="B160" s="9" t="s">
        <v>333</v>
      </c>
      <c r="C160" s="1" t="s">
        <v>223</v>
      </c>
      <c r="D160" s="1" t="s">
        <v>224</v>
      </c>
      <c r="E160" s="18">
        <v>439.21142716811863</v>
      </c>
      <c r="F160" s="18">
        <v>44.13336151808243</v>
      </c>
      <c r="G160" s="18">
        <v>22.376814921897672</v>
      </c>
      <c r="H160" s="18">
        <v>60.178057866976424</v>
      </c>
      <c r="I160" s="18">
        <v>0</v>
      </c>
      <c r="J160" s="18">
        <v>565.8996614750752</v>
      </c>
      <c r="K160" s="15"/>
      <c r="L160" s="15"/>
      <c r="M160" s="15"/>
      <c r="N160" s="15"/>
      <c r="O160" s="15"/>
      <c r="P160" s="15"/>
      <c r="Q160" s="76">
        <f t="shared" si="46"/>
        <v>0</v>
      </c>
      <c r="R160" s="76">
        <f t="shared" si="47"/>
        <v>0</v>
      </c>
      <c r="S160" s="76">
        <f t="shared" si="48"/>
        <v>0</v>
      </c>
      <c r="T160" s="76">
        <f t="shared" si="49"/>
        <v>0</v>
      </c>
      <c r="U160" s="76">
        <f t="shared" si="50"/>
        <v>0</v>
      </c>
      <c r="V160" s="76">
        <f t="shared" si="51"/>
        <v>0</v>
      </c>
    </row>
    <row r="161" spans="1:22" ht="10.5">
      <c r="A161" t="s">
        <v>277</v>
      </c>
      <c r="B161" s="9" t="s">
        <v>333</v>
      </c>
      <c r="C161" s="1" t="s">
        <v>225</v>
      </c>
      <c r="D161" s="1" t="s">
        <v>226</v>
      </c>
      <c r="E161" s="18">
        <v>35.489280435</v>
      </c>
      <c r="F161" s="18">
        <v>16.899149841000003</v>
      </c>
      <c r="G161" s="18">
        <v>20.415068016</v>
      </c>
      <c r="H161" s="18">
        <v>4.607953245000001</v>
      </c>
      <c r="I161" s="18">
        <v>0</v>
      </c>
      <c r="J161" s="18">
        <v>77.411451537</v>
      </c>
      <c r="K161" s="15"/>
      <c r="L161" s="15"/>
      <c r="M161" s="15"/>
      <c r="N161" s="15"/>
      <c r="O161" s="15"/>
      <c r="P161" s="15"/>
      <c r="Q161" s="76">
        <f t="shared" si="46"/>
        <v>0</v>
      </c>
      <c r="R161" s="76">
        <f t="shared" si="47"/>
        <v>0</v>
      </c>
      <c r="S161" s="76">
        <f t="shared" si="48"/>
        <v>0</v>
      </c>
      <c r="T161" s="76">
        <f t="shared" si="49"/>
        <v>0</v>
      </c>
      <c r="U161" s="76">
        <f t="shared" si="50"/>
        <v>0</v>
      </c>
      <c r="V161" s="76">
        <f t="shared" si="51"/>
        <v>0</v>
      </c>
    </row>
    <row r="162" spans="1:22" ht="10.5">
      <c r="A162" t="s">
        <v>277</v>
      </c>
      <c r="B162" s="9" t="s">
        <v>333</v>
      </c>
      <c r="C162" s="1" t="s">
        <v>227</v>
      </c>
      <c r="D162" s="1" t="s">
        <v>228</v>
      </c>
      <c r="E162" s="18">
        <v>0.20651904</v>
      </c>
      <c r="F162" s="18">
        <v>0.01053864</v>
      </c>
      <c r="G162" s="18">
        <v>0.018078479999999997</v>
      </c>
      <c r="H162" s="18">
        <v>0.007176959999999999</v>
      </c>
      <c r="I162" s="18">
        <v>0</v>
      </c>
      <c r="J162" s="18">
        <v>0.24231312</v>
      </c>
      <c r="K162" s="15"/>
      <c r="L162" s="15"/>
      <c r="M162" s="15"/>
      <c r="N162" s="15"/>
      <c r="O162" s="15"/>
      <c r="P162" s="15"/>
      <c r="Q162" s="76">
        <f t="shared" si="46"/>
        <v>0</v>
      </c>
      <c r="R162" s="76">
        <f t="shared" si="47"/>
        <v>0</v>
      </c>
      <c r="S162" s="76">
        <f t="shared" si="48"/>
        <v>0</v>
      </c>
      <c r="T162" s="76">
        <f t="shared" si="49"/>
        <v>0</v>
      </c>
      <c r="U162" s="76">
        <f t="shared" si="50"/>
        <v>0</v>
      </c>
      <c r="V162" s="76">
        <f t="shared" si="51"/>
        <v>0</v>
      </c>
    </row>
    <row r="163" spans="1:22" ht="10.5">
      <c r="A163" t="s">
        <v>277</v>
      </c>
      <c r="B163" s="9" t="s">
        <v>333</v>
      </c>
      <c r="C163" s="1" t="s">
        <v>229</v>
      </c>
      <c r="D163" s="1" t="s">
        <v>230</v>
      </c>
      <c r="E163" s="18">
        <v>8.320611600000001</v>
      </c>
      <c r="F163" s="18">
        <v>0.9535890000000001</v>
      </c>
      <c r="G163" s="18">
        <v>1.2631710000000003</v>
      </c>
      <c r="H163" s="18">
        <v>0.34724340000000004</v>
      </c>
      <c r="I163" s="18">
        <v>0</v>
      </c>
      <c r="J163" s="18">
        <v>10.884615000000002</v>
      </c>
      <c r="K163" s="15"/>
      <c r="L163" s="15"/>
      <c r="M163" s="15"/>
      <c r="N163" s="15"/>
      <c r="O163" s="15"/>
      <c r="P163" s="15"/>
      <c r="Q163" s="76">
        <f t="shared" si="46"/>
        <v>0</v>
      </c>
      <c r="R163" s="76">
        <f t="shared" si="47"/>
        <v>0</v>
      </c>
      <c r="S163" s="76">
        <f t="shared" si="48"/>
        <v>0</v>
      </c>
      <c r="T163" s="76">
        <f t="shared" si="49"/>
        <v>0</v>
      </c>
      <c r="U163" s="76">
        <f t="shared" si="50"/>
        <v>0</v>
      </c>
      <c r="V163" s="76">
        <f t="shared" si="51"/>
        <v>0</v>
      </c>
    </row>
    <row r="164" spans="1:22" ht="10.5">
      <c r="A164" t="s">
        <v>277</v>
      </c>
      <c r="B164" s="9" t="s">
        <v>333</v>
      </c>
      <c r="C164" s="1" t="s">
        <v>231</v>
      </c>
      <c r="D164" s="1" t="s">
        <v>232</v>
      </c>
      <c r="E164" s="18">
        <v>571.45156488</v>
      </c>
      <c r="F164" s="18">
        <v>64.62697878</v>
      </c>
      <c r="G164" s="18">
        <v>3.0849940799999995</v>
      </c>
      <c r="H164" s="18">
        <v>59.661899639999994</v>
      </c>
      <c r="I164" s="18">
        <v>0</v>
      </c>
      <c r="J164" s="18">
        <v>698.8254373799999</v>
      </c>
      <c r="K164" s="15"/>
      <c r="L164" s="15"/>
      <c r="M164" s="15"/>
      <c r="N164" s="15"/>
      <c r="O164" s="15"/>
      <c r="P164" s="15"/>
      <c r="Q164" s="76">
        <f t="shared" si="46"/>
        <v>0</v>
      </c>
      <c r="R164" s="76">
        <f t="shared" si="47"/>
        <v>0</v>
      </c>
      <c r="S164" s="76">
        <f t="shared" si="48"/>
        <v>0</v>
      </c>
      <c r="T164" s="76">
        <f t="shared" si="49"/>
        <v>0</v>
      </c>
      <c r="U164" s="76">
        <f t="shared" si="50"/>
        <v>0</v>
      </c>
      <c r="V164" s="76">
        <f t="shared" si="51"/>
        <v>0</v>
      </c>
    </row>
    <row r="165" spans="1:22" ht="10.5">
      <c r="A165" t="s">
        <v>277</v>
      </c>
      <c r="B165" s="9" t="s">
        <v>333</v>
      </c>
      <c r="C165" s="1" t="s">
        <v>233</v>
      </c>
      <c r="D165" s="1" t="s">
        <v>234</v>
      </c>
      <c r="E165" s="18">
        <v>149.2668030875843</v>
      </c>
      <c r="F165" s="18">
        <v>16.578815905397462</v>
      </c>
      <c r="G165" s="18">
        <v>8.561073926363767</v>
      </c>
      <c r="H165" s="18">
        <v>20.395988608654463</v>
      </c>
      <c r="I165" s="18">
        <v>0</v>
      </c>
      <c r="J165" s="18">
        <v>194.802681528</v>
      </c>
      <c r="K165" s="15"/>
      <c r="L165" s="15"/>
      <c r="M165" s="15"/>
      <c r="N165" s="15"/>
      <c r="O165" s="15"/>
      <c r="P165" s="15"/>
      <c r="Q165" s="76">
        <f t="shared" si="46"/>
        <v>0</v>
      </c>
      <c r="R165" s="76">
        <f t="shared" si="47"/>
        <v>0</v>
      </c>
      <c r="S165" s="76">
        <f t="shared" si="48"/>
        <v>0</v>
      </c>
      <c r="T165" s="76">
        <f t="shared" si="49"/>
        <v>0</v>
      </c>
      <c r="U165" s="76">
        <f t="shared" si="50"/>
        <v>0</v>
      </c>
      <c r="V165" s="76">
        <f t="shared" si="51"/>
        <v>0</v>
      </c>
    </row>
    <row r="166" spans="1:22" ht="10.5">
      <c r="A166" t="s">
        <v>277</v>
      </c>
      <c r="B166" s="9" t="s">
        <v>333</v>
      </c>
      <c r="C166" s="5"/>
      <c r="D166" s="2" t="s">
        <v>235</v>
      </c>
      <c r="E166" s="18">
        <v>32.55737942310698</v>
      </c>
      <c r="F166" s="18">
        <v>3.6160940587784483</v>
      </c>
      <c r="G166" s="18">
        <v>1.8673015454504445</v>
      </c>
      <c r="H166" s="18">
        <v>4.448677978664129</v>
      </c>
      <c r="I166" s="18">
        <v>0</v>
      </c>
      <c r="J166" s="18">
        <v>42.489453006000005</v>
      </c>
      <c r="K166" s="16"/>
      <c r="L166" s="16"/>
      <c r="M166" s="16"/>
      <c r="N166" s="16"/>
      <c r="O166" s="16"/>
      <c r="P166" s="16"/>
      <c r="Q166" s="76">
        <f t="shared" si="46"/>
        <v>0</v>
      </c>
      <c r="R166" s="76">
        <f t="shared" si="47"/>
        <v>0</v>
      </c>
      <c r="S166" s="76">
        <f t="shared" si="48"/>
        <v>0</v>
      </c>
      <c r="T166" s="76">
        <f t="shared" si="49"/>
        <v>0</v>
      </c>
      <c r="U166" s="76">
        <f t="shared" si="50"/>
        <v>0</v>
      </c>
      <c r="V166" s="76">
        <f t="shared" si="51"/>
        <v>0</v>
      </c>
    </row>
    <row r="167" spans="1:22" ht="10.5">
      <c r="A167" t="s">
        <v>277</v>
      </c>
      <c r="B167" s="9" t="s">
        <v>333</v>
      </c>
      <c r="C167" s="5"/>
      <c r="D167" s="2" t="s">
        <v>236</v>
      </c>
      <c r="E167" s="18">
        <v>21.490170510896643</v>
      </c>
      <c r="F167" s="18">
        <v>2.3868775461527356</v>
      </c>
      <c r="G167" s="18">
        <v>1.23255093984961</v>
      </c>
      <c r="H167" s="18">
        <v>2.9364417531010143</v>
      </c>
      <c r="I167" s="18">
        <v>0</v>
      </c>
      <c r="J167" s="18">
        <v>28.046040750000003</v>
      </c>
      <c r="K167" s="16"/>
      <c r="L167" s="16"/>
      <c r="M167" s="16"/>
      <c r="N167" s="16"/>
      <c r="O167" s="16"/>
      <c r="P167" s="16"/>
      <c r="Q167" s="76">
        <f t="shared" si="46"/>
        <v>0</v>
      </c>
      <c r="R167" s="76">
        <f t="shared" si="47"/>
        <v>0</v>
      </c>
      <c r="S167" s="76">
        <f t="shared" si="48"/>
        <v>0</v>
      </c>
      <c r="T167" s="76">
        <f t="shared" si="49"/>
        <v>0</v>
      </c>
      <c r="U167" s="76">
        <f t="shared" si="50"/>
        <v>0</v>
      </c>
      <c r="V167" s="76">
        <f t="shared" si="51"/>
        <v>0</v>
      </c>
    </row>
    <row r="168" spans="1:22" ht="10.5">
      <c r="A168" t="s">
        <v>277</v>
      </c>
      <c r="B168" t="s">
        <v>237</v>
      </c>
      <c r="C168" s="1" t="s">
        <v>237</v>
      </c>
      <c r="D168" s="1" t="s">
        <v>238</v>
      </c>
      <c r="E168" s="18">
        <v>15957.63861350819</v>
      </c>
      <c r="F168" s="18">
        <v>3464.931500701445</v>
      </c>
      <c r="G168" s="18">
        <v>2019.2035252182936</v>
      </c>
      <c r="H168" s="18">
        <v>1880.3855340153011</v>
      </c>
      <c r="I168" s="18">
        <v>0</v>
      </c>
      <c r="J168" s="18">
        <v>23322.159173443233</v>
      </c>
      <c r="K168" s="15"/>
      <c r="L168" s="15"/>
      <c r="M168" s="15"/>
      <c r="N168" s="15"/>
      <c r="O168" s="15"/>
      <c r="P168" s="15"/>
      <c r="Q168" s="76">
        <f t="shared" si="46"/>
        <v>0</v>
      </c>
      <c r="R168" s="76">
        <f t="shared" si="47"/>
        <v>0</v>
      </c>
      <c r="S168" s="76">
        <f t="shared" si="48"/>
        <v>0</v>
      </c>
      <c r="T168" s="76">
        <f t="shared" si="49"/>
        <v>0</v>
      </c>
      <c r="U168" s="76">
        <f t="shared" si="50"/>
        <v>0</v>
      </c>
      <c r="V168" s="76">
        <f t="shared" si="51"/>
        <v>0</v>
      </c>
    </row>
    <row r="169" spans="1:22" ht="10.5">
      <c r="A169" t="s">
        <v>277</v>
      </c>
      <c r="B169" s="9" t="s">
        <v>334</v>
      </c>
      <c r="C169" s="1" t="s">
        <v>239</v>
      </c>
      <c r="D169" s="1" t="s">
        <v>240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5"/>
      <c r="L169" s="15"/>
      <c r="M169" s="15"/>
      <c r="N169" s="15"/>
      <c r="O169" s="15"/>
      <c r="P169" s="15"/>
      <c r="Q169" s="76">
        <f t="shared" si="46"/>
        <v>0</v>
      </c>
      <c r="R169" s="76">
        <f t="shared" si="47"/>
        <v>0</v>
      </c>
      <c r="S169" s="76">
        <f t="shared" si="48"/>
        <v>0</v>
      </c>
      <c r="T169" s="76">
        <f t="shared" si="49"/>
        <v>0</v>
      </c>
      <c r="U169" s="76">
        <f t="shared" si="50"/>
        <v>0</v>
      </c>
      <c r="V169" s="76">
        <f t="shared" si="51"/>
        <v>0</v>
      </c>
    </row>
    <row r="170" spans="1:22" ht="10.5">
      <c r="A170" t="s">
        <v>277</v>
      </c>
      <c r="B170" s="9" t="s">
        <v>334</v>
      </c>
      <c r="C170" s="1" t="s">
        <v>241</v>
      </c>
      <c r="D170" s="1" t="s">
        <v>240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5"/>
      <c r="L170" s="15"/>
      <c r="M170" s="15"/>
      <c r="N170" s="15"/>
      <c r="O170" s="15"/>
      <c r="P170" s="15"/>
      <c r="Q170" s="76">
        <f t="shared" si="46"/>
        <v>0</v>
      </c>
      <c r="R170" s="76">
        <f t="shared" si="47"/>
        <v>0</v>
      </c>
      <c r="S170" s="76">
        <f t="shared" si="48"/>
        <v>0</v>
      </c>
      <c r="T170" s="76">
        <f t="shared" si="49"/>
        <v>0</v>
      </c>
      <c r="U170" s="76">
        <f t="shared" si="50"/>
        <v>0</v>
      </c>
      <c r="V170" s="76">
        <f t="shared" si="51"/>
        <v>0</v>
      </c>
    </row>
    <row r="171" spans="1:22" ht="10.5">
      <c r="A171" t="s">
        <v>269</v>
      </c>
      <c r="B171" s="94">
        <v>5</v>
      </c>
      <c r="C171" s="1" t="s">
        <v>242</v>
      </c>
      <c r="D171" s="1" t="s">
        <v>67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76">
        <f t="shared" si="46"/>
        <v>0</v>
      </c>
      <c r="R171" s="76">
        <f t="shared" si="47"/>
        <v>0</v>
      </c>
      <c r="S171" s="76">
        <f t="shared" si="48"/>
        <v>0</v>
      </c>
      <c r="T171" s="76">
        <f t="shared" si="49"/>
        <v>0</v>
      </c>
      <c r="U171" s="76">
        <f t="shared" si="50"/>
        <v>0</v>
      </c>
      <c r="V171" s="76">
        <f t="shared" si="51"/>
        <v>0</v>
      </c>
    </row>
    <row r="172" spans="1:22" ht="10.5">
      <c r="A172" t="s">
        <v>269</v>
      </c>
      <c r="B172" s="94">
        <v>5</v>
      </c>
      <c r="C172" s="1" t="s">
        <v>243</v>
      </c>
      <c r="D172" s="1" t="s">
        <v>244</v>
      </c>
      <c r="E172" s="18">
        <v>0.5733503590881672</v>
      </c>
      <c r="F172" s="18">
        <v>0.36053786267959403</v>
      </c>
      <c r="G172" s="18">
        <v>0.02937880364684623</v>
      </c>
      <c r="H172" s="18">
        <v>0.005231250000000005</v>
      </c>
      <c r="I172" s="18">
        <v>0</v>
      </c>
      <c r="J172" s="18">
        <v>0.9684982754146075</v>
      </c>
      <c r="K172" s="15"/>
      <c r="L172" s="15"/>
      <c r="M172" s="15"/>
      <c r="N172" s="15"/>
      <c r="O172" s="15"/>
      <c r="P172" s="15"/>
      <c r="Q172" s="76">
        <f t="shared" si="46"/>
        <v>0</v>
      </c>
      <c r="R172" s="76">
        <f t="shared" si="47"/>
        <v>0</v>
      </c>
      <c r="S172" s="76">
        <f t="shared" si="48"/>
        <v>0</v>
      </c>
      <c r="T172" s="76">
        <f t="shared" si="49"/>
        <v>0</v>
      </c>
      <c r="U172" s="76">
        <f t="shared" si="50"/>
        <v>0</v>
      </c>
      <c r="V172" s="76">
        <f t="shared" si="51"/>
        <v>0</v>
      </c>
    </row>
    <row r="173" spans="1:22" ht="10.5">
      <c r="A173" t="s">
        <v>269</v>
      </c>
      <c r="B173" s="94">
        <v>5</v>
      </c>
      <c r="C173" s="5"/>
      <c r="D173" s="2" t="s">
        <v>69</v>
      </c>
      <c r="E173" s="18">
        <v>70.9312348930143</v>
      </c>
      <c r="F173" s="18">
        <v>76.6203965594809</v>
      </c>
      <c r="G173" s="18">
        <v>20.728021957055894</v>
      </c>
      <c r="H173" s="18">
        <v>5.9691627589379745</v>
      </c>
      <c r="I173" s="18">
        <v>0</v>
      </c>
      <c r="J173" s="18">
        <v>174.24881616848907</v>
      </c>
      <c r="K173" s="16">
        <v>64.42809705978856</v>
      </c>
      <c r="L173" s="16">
        <v>69.59566337368106</v>
      </c>
      <c r="M173" s="16">
        <v>18.827629499485134</v>
      </c>
      <c r="N173" s="16">
        <v>5.421896265849543</v>
      </c>
      <c r="O173" s="16">
        <v>0</v>
      </c>
      <c r="P173" s="16">
        <v>158.27328619880427</v>
      </c>
      <c r="Q173" s="76">
        <f t="shared" si="46"/>
        <v>64.42809705978856</v>
      </c>
      <c r="R173" s="76">
        <f t="shared" si="47"/>
        <v>69.59566337368106</v>
      </c>
      <c r="S173" s="76">
        <f t="shared" si="48"/>
        <v>18.827629499485134</v>
      </c>
      <c r="T173" s="76">
        <f t="shared" si="49"/>
        <v>5.421896265849543</v>
      </c>
      <c r="U173" s="76">
        <f t="shared" si="50"/>
        <v>0</v>
      </c>
      <c r="V173" s="76">
        <f t="shared" si="51"/>
        <v>158.27328619880427</v>
      </c>
    </row>
    <row r="174" spans="1:22" ht="10.5">
      <c r="A174" t="s">
        <v>269</v>
      </c>
      <c r="B174" s="94">
        <v>5</v>
      </c>
      <c r="C174" s="5"/>
      <c r="D174" s="2" t="s">
        <v>68</v>
      </c>
      <c r="E174" s="18">
        <v>-2733.8573344316605</v>
      </c>
      <c r="F174" s="18">
        <v>-9227.973572313418</v>
      </c>
      <c r="G174" s="18">
        <v>-1321.3181817575482</v>
      </c>
      <c r="H174" s="18">
        <v>-501.97485504412094</v>
      </c>
      <c r="I174" s="18">
        <v>0</v>
      </c>
      <c r="J174" s="18">
        <v>-13785.123943546749</v>
      </c>
      <c r="K174" s="16">
        <v>-2733.8573344316605</v>
      </c>
      <c r="L174" s="16">
        <v>-9227.973572313418</v>
      </c>
      <c r="M174" s="16">
        <v>-1321.3181817575482</v>
      </c>
      <c r="N174" s="16">
        <v>-501.97485504412094</v>
      </c>
      <c r="O174" s="16">
        <v>0</v>
      </c>
      <c r="P174" s="16">
        <v>-13785.123943546749</v>
      </c>
      <c r="Q174" s="76">
        <f t="shared" si="46"/>
        <v>-2733.8573344316605</v>
      </c>
      <c r="R174" s="76">
        <f t="shared" si="47"/>
        <v>-9227.973572313418</v>
      </c>
      <c r="S174" s="76">
        <f t="shared" si="48"/>
        <v>-1321.3181817575482</v>
      </c>
      <c r="T174" s="76">
        <f t="shared" si="49"/>
        <v>-501.97485504412094</v>
      </c>
      <c r="U174" s="76">
        <f t="shared" si="50"/>
        <v>0</v>
      </c>
      <c r="V174" s="76">
        <f t="shared" si="51"/>
        <v>-13785.123943546749</v>
      </c>
    </row>
    <row r="175" spans="1:22" ht="10.5">
      <c r="A175" t="s">
        <v>269</v>
      </c>
      <c r="B175" s="94">
        <v>5</v>
      </c>
      <c r="C175" s="1" t="s">
        <v>245</v>
      </c>
      <c r="D175" s="1" t="s">
        <v>71</v>
      </c>
      <c r="E175" s="18">
        <v>327.91173044421953</v>
      </c>
      <c r="F175" s="18">
        <v>91.7667559164051</v>
      </c>
      <c r="G175" s="18">
        <v>6.101042041619928</v>
      </c>
      <c r="H175" s="18">
        <v>4.742543347019223</v>
      </c>
      <c r="I175" s="18">
        <v>0</v>
      </c>
      <c r="J175" s="18">
        <v>430.5220717492638</v>
      </c>
      <c r="K175" s="15">
        <v>327.91173044421953</v>
      </c>
      <c r="L175" s="15">
        <v>91.7667559164051</v>
      </c>
      <c r="M175" s="15">
        <v>6.101042041619928</v>
      </c>
      <c r="N175" s="15">
        <v>4.742543347019223</v>
      </c>
      <c r="O175" s="15">
        <v>0</v>
      </c>
      <c r="P175" s="15">
        <v>430.5220717492638</v>
      </c>
      <c r="Q175" s="76">
        <f t="shared" si="46"/>
        <v>327.91173044421953</v>
      </c>
      <c r="R175" s="76">
        <f t="shared" si="47"/>
        <v>91.7667559164051</v>
      </c>
      <c r="S175" s="76">
        <f t="shared" si="48"/>
        <v>6.101042041619928</v>
      </c>
      <c r="T175" s="76">
        <f t="shared" si="49"/>
        <v>4.742543347019223</v>
      </c>
      <c r="U175" s="76">
        <f t="shared" si="50"/>
        <v>0</v>
      </c>
      <c r="V175" s="76">
        <f t="shared" si="51"/>
        <v>430.5220717492638</v>
      </c>
    </row>
    <row r="176" spans="1:22" ht="10.5">
      <c r="A176" t="s">
        <v>269</v>
      </c>
      <c r="B176" s="94">
        <v>5</v>
      </c>
      <c r="C176" s="5"/>
      <c r="D176" s="2" t="s">
        <v>70</v>
      </c>
      <c r="E176" s="18">
        <v>582.0019952083273</v>
      </c>
      <c r="F176" s="18">
        <v>-78.90221625000002</v>
      </c>
      <c r="G176" s="18">
        <v>-11.058849999999914</v>
      </c>
      <c r="H176" s="18">
        <v>-25.09902999999885</v>
      </c>
      <c r="I176" s="18">
        <v>0</v>
      </c>
      <c r="J176" s="18">
        <v>466.9418989583286</v>
      </c>
      <c r="K176" s="16">
        <v>582.0019952083273</v>
      </c>
      <c r="L176" s="16">
        <v>-78.90221625000002</v>
      </c>
      <c r="M176" s="16">
        <v>-11.058849999999914</v>
      </c>
      <c r="N176" s="16">
        <v>-25.09902999999885</v>
      </c>
      <c r="O176" s="16">
        <v>0</v>
      </c>
      <c r="P176" s="16">
        <v>466.9418989583286</v>
      </c>
      <c r="Q176" s="76">
        <f t="shared" si="46"/>
        <v>582.0019952083273</v>
      </c>
      <c r="R176" s="76">
        <f t="shared" si="47"/>
        <v>-78.90221625000002</v>
      </c>
      <c r="S176" s="76">
        <f t="shared" si="48"/>
        <v>-11.058849999999914</v>
      </c>
      <c r="T176" s="76">
        <f t="shared" si="49"/>
        <v>-25.09902999999885</v>
      </c>
      <c r="U176" s="76">
        <f t="shared" si="50"/>
        <v>0</v>
      </c>
      <c r="V176" s="76">
        <f t="shared" si="51"/>
        <v>466.9418989583286</v>
      </c>
    </row>
    <row r="177" spans="1:22" ht="10.5">
      <c r="A177" t="s">
        <v>269</v>
      </c>
      <c r="B177" s="94">
        <v>5</v>
      </c>
      <c r="C177" s="1" t="s">
        <v>246</v>
      </c>
      <c r="D177" s="1" t="s">
        <v>73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76">
        <f t="shared" si="46"/>
        <v>0</v>
      </c>
      <c r="R177" s="76">
        <f t="shared" si="47"/>
        <v>0</v>
      </c>
      <c r="S177" s="76">
        <f t="shared" si="48"/>
        <v>0</v>
      </c>
      <c r="T177" s="76">
        <f t="shared" si="49"/>
        <v>0</v>
      </c>
      <c r="U177" s="76">
        <f t="shared" si="50"/>
        <v>0</v>
      </c>
      <c r="V177" s="76">
        <f t="shared" si="51"/>
        <v>0</v>
      </c>
    </row>
    <row r="178" spans="1:22" ht="10.5">
      <c r="A178" t="s">
        <v>269</v>
      </c>
      <c r="B178" s="94">
        <v>5</v>
      </c>
      <c r="C178" s="5"/>
      <c r="D178" s="2" t="s">
        <v>72</v>
      </c>
      <c r="E178" s="18">
        <v>5534.033758397266</v>
      </c>
      <c r="F178" s="18">
        <v>6631.364669765424</v>
      </c>
      <c r="G178" s="18">
        <v>1056.7123097409321</v>
      </c>
      <c r="H178" s="18">
        <v>1123.8132103429184</v>
      </c>
      <c r="I178" s="18">
        <v>0</v>
      </c>
      <c r="J178" s="18">
        <v>14345.92394824654</v>
      </c>
      <c r="K178" s="16">
        <v>5534.033758397266</v>
      </c>
      <c r="L178" s="16">
        <v>6631.364669765424</v>
      </c>
      <c r="M178" s="16">
        <v>1056.7123097409321</v>
      </c>
      <c r="N178" s="16">
        <v>1123.8132103429184</v>
      </c>
      <c r="O178" s="16">
        <v>0</v>
      </c>
      <c r="P178" s="16">
        <v>14345.923948246542</v>
      </c>
      <c r="Q178" s="76">
        <f t="shared" si="46"/>
        <v>5534.033758397266</v>
      </c>
      <c r="R178" s="76">
        <f t="shared" si="47"/>
        <v>6631.364669765424</v>
      </c>
      <c r="S178" s="76">
        <f t="shared" si="48"/>
        <v>1056.7123097409321</v>
      </c>
      <c r="T178" s="76">
        <f t="shared" si="49"/>
        <v>1123.8132103429184</v>
      </c>
      <c r="U178" s="76">
        <f t="shared" si="50"/>
        <v>0</v>
      </c>
      <c r="V178" s="76">
        <f t="shared" si="51"/>
        <v>14345.923948246542</v>
      </c>
    </row>
    <row r="179" spans="1:22" ht="10.5">
      <c r="A179" t="s">
        <v>269</v>
      </c>
      <c r="B179" s="94">
        <v>5</v>
      </c>
      <c r="C179" s="1" t="s">
        <v>247</v>
      </c>
      <c r="D179" s="1" t="s">
        <v>74</v>
      </c>
      <c r="E179" s="18">
        <v>69.33793692373644</v>
      </c>
      <c r="F179" s="18">
        <v>21.7233798251036</v>
      </c>
      <c r="G179" s="18">
        <v>5.484538588892863</v>
      </c>
      <c r="H179" s="18">
        <v>0</v>
      </c>
      <c r="I179" s="18">
        <v>0</v>
      </c>
      <c r="J179" s="18">
        <v>96.54585533773289</v>
      </c>
      <c r="K179" s="15">
        <v>62.980876292172844</v>
      </c>
      <c r="L179" s="15">
        <v>19.73173068182783</v>
      </c>
      <c r="M179" s="15">
        <v>4.981703548039396</v>
      </c>
      <c r="N179" s="15">
        <v>0</v>
      </c>
      <c r="O179" s="15">
        <v>0</v>
      </c>
      <c r="P179" s="15">
        <v>87.69431052204007</v>
      </c>
      <c r="Q179" s="76">
        <f t="shared" si="46"/>
        <v>62.980876292172844</v>
      </c>
      <c r="R179" s="76">
        <f t="shared" si="47"/>
        <v>19.73173068182783</v>
      </c>
      <c r="S179" s="76">
        <f t="shared" si="48"/>
        <v>4.981703548039396</v>
      </c>
      <c r="T179" s="76">
        <f t="shared" si="49"/>
        <v>0</v>
      </c>
      <c r="U179" s="76">
        <f t="shared" si="50"/>
        <v>0</v>
      </c>
      <c r="V179" s="76">
        <f t="shared" si="51"/>
        <v>87.69431052204007</v>
      </c>
    </row>
    <row r="180" spans="1:22" ht="10.5">
      <c r="A180" t="s">
        <v>269</v>
      </c>
      <c r="B180" s="94">
        <v>5</v>
      </c>
      <c r="C180" s="1" t="s">
        <v>248</v>
      </c>
      <c r="D180" s="1" t="s">
        <v>76</v>
      </c>
      <c r="E180" s="18">
        <v>169.61232344594788</v>
      </c>
      <c r="F180" s="18">
        <v>42.91061155274484</v>
      </c>
      <c r="G180" s="18">
        <v>45.00446925135814</v>
      </c>
      <c r="H180" s="18">
        <v>32.8685240006854</v>
      </c>
      <c r="I180" s="18">
        <v>0</v>
      </c>
      <c r="J180" s="18">
        <v>290.3959282507363</v>
      </c>
      <c r="K180" s="15">
        <v>169.61232344594788</v>
      </c>
      <c r="L180" s="15">
        <v>42.91061155274484</v>
      </c>
      <c r="M180" s="15">
        <v>45.00446925135814</v>
      </c>
      <c r="N180" s="15">
        <v>32.8685240006854</v>
      </c>
      <c r="O180" s="15">
        <v>0</v>
      </c>
      <c r="P180" s="15">
        <v>290.3959282507363</v>
      </c>
      <c r="Q180" s="76">
        <f t="shared" si="46"/>
        <v>169.61232344594788</v>
      </c>
      <c r="R180" s="76">
        <f t="shared" si="47"/>
        <v>42.91061155274484</v>
      </c>
      <c r="S180" s="76">
        <f t="shared" si="48"/>
        <v>45.00446925135814</v>
      </c>
      <c r="T180" s="76">
        <f t="shared" si="49"/>
        <v>32.8685240006854</v>
      </c>
      <c r="U180" s="76">
        <f t="shared" si="50"/>
        <v>0</v>
      </c>
      <c r="V180" s="76">
        <f t="shared" si="51"/>
        <v>290.3959282507363</v>
      </c>
    </row>
    <row r="181" spans="1:22" ht="10.5">
      <c r="A181" t="s">
        <v>269</v>
      </c>
      <c r="B181" s="94">
        <v>5</v>
      </c>
      <c r="C181" s="5"/>
      <c r="D181" s="2" t="s">
        <v>75</v>
      </c>
      <c r="E181" s="18">
        <v>158.8404454661404</v>
      </c>
      <c r="F181" s="18">
        <v>70.54480009410229</v>
      </c>
      <c r="G181" s="18">
        <v>0</v>
      </c>
      <c r="H181" s="18">
        <v>101.54760000000002</v>
      </c>
      <c r="I181" s="18">
        <v>0</v>
      </c>
      <c r="J181" s="18">
        <v>330.93284556024275</v>
      </c>
      <c r="K181" s="16">
        <v>158.8404454661404</v>
      </c>
      <c r="L181" s="16">
        <v>70.54480009410229</v>
      </c>
      <c r="M181" s="16">
        <v>0</v>
      </c>
      <c r="N181" s="16">
        <v>101.54760000000002</v>
      </c>
      <c r="O181" s="16">
        <v>0</v>
      </c>
      <c r="P181" s="16">
        <v>330.9328455602427</v>
      </c>
      <c r="Q181" s="76">
        <f t="shared" si="46"/>
        <v>158.8404454661404</v>
      </c>
      <c r="R181" s="76">
        <f t="shared" si="47"/>
        <v>70.54480009410229</v>
      </c>
      <c r="S181" s="76">
        <f t="shared" si="48"/>
        <v>0</v>
      </c>
      <c r="T181" s="76">
        <f t="shared" si="49"/>
        <v>101.54760000000002</v>
      </c>
      <c r="U181" s="76">
        <f t="shared" si="50"/>
        <v>0</v>
      </c>
      <c r="V181" s="76">
        <f t="shared" si="51"/>
        <v>330.9328455602427</v>
      </c>
    </row>
    <row r="182" spans="1:22" ht="10.5">
      <c r="A182" t="s">
        <v>269</v>
      </c>
      <c r="B182" s="94">
        <v>5</v>
      </c>
      <c r="C182" s="1" t="s">
        <v>249</v>
      </c>
      <c r="D182" s="1" t="s">
        <v>77</v>
      </c>
      <c r="E182" s="18">
        <v>-3958.2582242338704</v>
      </c>
      <c r="F182" s="18">
        <v>-2866.198278775388</v>
      </c>
      <c r="G182" s="18">
        <v>-651.2446064004224</v>
      </c>
      <c r="H182" s="18">
        <v>-1389.693660520703</v>
      </c>
      <c r="I182" s="18">
        <v>0</v>
      </c>
      <c r="J182" s="18">
        <v>-8865.394769930383</v>
      </c>
      <c r="K182" s="15">
        <v>-3958.2582242338704</v>
      </c>
      <c r="L182" s="15">
        <v>-2866.198278775388</v>
      </c>
      <c r="M182" s="15">
        <v>-651.2446064004224</v>
      </c>
      <c r="N182" s="15">
        <v>-1389.693660520703</v>
      </c>
      <c r="O182" s="15">
        <v>0</v>
      </c>
      <c r="P182" s="15">
        <v>-8865.394769930384</v>
      </c>
      <c r="Q182" s="76">
        <f t="shared" si="46"/>
        <v>-3958.2582242338704</v>
      </c>
      <c r="R182" s="76">
        <f t="shared" si="47"/>
        <v>-2866.198278775388</v>
      </c>
      <c r="S182" s="76">
        <f t="shared" si="48"/>
        <v>-651.2446064004224</v>
      </c>
      <c r="T182" s="76">
        <f t="shared" si="49"/>
        <v>-1389.693660520703</v>
      </c>
      <c r="U182" s="76">
        <f t="shared" si="50"/>
        <v>0</v>
      </c>
      <c r="V182" s="76">
        <f t="shared" si="51"/>
        <v>-8865.394769930384</v>
      </c>
    </row>
    <row r="183" spans="1:22" ht="10.5">
      <c r="A183" t="s">
        <v>269</v>
      </c>
      <c r="B183" s="94">
        <v>5</v>
      </c>
      <c r="C183" s="1" t="s">
        <v>250</v>
      </c>
      <c r="D183" s="1" t="s">
        <v>78</v>
      </c>
      <c r="E183" s="18">
        <v>47.476381846592666</v>
      </c>
      <c r="F183" s="18">
        <v>14.874216357339078</v>
      </c>
      <c r="G183" s="18">
        <v>3.7553186588900673</v>
      </c>
      <c r="H183" s="18">
        <v>0</v>
      </c>
      <c r="I183" s="18">
        <v>0</v>
      </c>
      <c r="J183" s="18">
        <v>66.10591686282181</v>
      </c>
      <c r="K183" s="15">
        <v>43.12363858141576</v>
      </c>
      <c r="L183" s="15">
        <v>13.510514184679971</v>
      </c>
      <c r="M183" s="15">
        <v>3.4110224559086677</v>
      </c>
      <c r="N183" s="15">
        <v>0</v>
      </c>
      <c r="O183" s="15">
        <v>0</v>
      </c>
      <c r="P183" s="15">
        <v>60.0451752220044</v>
      </c>
      <c r="Q183" s="76">
        <f t="shared" si="46"/>
        <v>43.12363858141576</v>
      </c>
      <c r="R183" s="76">
        <f t="shared" si="47"/>
        <v>13.510514184679971</v>
      </c>
      <c r="S183" s="76">
        <f t="shared" si="48"/>
        <v>3.4110224559086677</v>
      </c>
      <c r="T183" s="76">
        <f t="shared" si="49"/>
        <v>0</v>
      </c>
      <c r="U183" s="76">
        <f t="shared" si="50"/>
        <v>0</v>
      </c>
      <c r="V183" s="76">
        <f t="shared" si="51"/>
        <v>60.0451752220044</v>
      </c>
    </row>
    <row r="184" spans="1:22" ht="10.5">
      <c r="A184" t="s">
        <v>269</v>
      </c>
      <c r="B184" s="94">
        <v>5</v>
      </c>
      <c r="C184" s="1" t="s">
        <v>251</v>
      </c>
      <c r="D184" s="1" t="s">
        <v>79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76">
        <f t="shared" si="46"/>
        <v>0</v>
      </c>
      <c r="R184" s="76">
        <f t="shared" si="47"/>
        <v>0</v>
      </c>
      <c r="S184" s="76">
        <f t="shared" si="48"/>
        <v>0</v>
      </c>
      <c r="T184" s="76">
        <f t="shared" si="49"/>
        <v>0</v>
      </c>
      <c r="U184" s="76">
        <f t="shared" si="50"/>
        <v>0</v>
      </c>
      <c r="V184" s="76">
        <f t="shared" si="51"/>
        <v>0</v>
      </c>
    </row>
    <row r="185" spans="1:22" ht="10.5">
      <c r="A185" t="s">
        <v>269</v>
      </c>
      <c r="B185" s="94">
        <v>5</v>
      </c>
      <c r="C185" s="1" t="s">
        <v>252</v>
      </c>
      <c r="D185" s="1" t="s">
        <v>80</v>
      </c>
      <c r="E185" s="18">
        <v>3301.5935253255357</v>
      </c>
      <c r="F185" s="18">
        <v>1662.0757090064583</v>
      </c>
      <c r="G185" s="18">
        <v>687.1049456174495</v>
      </c>
      <c r="H185" s="18">
        <v>569.4721906906317</v>
      </c>
      <c r="I185" s="18">
        <v>0</v>
      </c>
      <c r="J185" s="18">
        <v>6220.246370640075</v>
      </c>
      <c r="K185" s="15">
        <v>3301.5935253255357</v>
      </c>
      <c r="L185" s="15">
        <v>1662.0757090064583</v>
      </c>
      <c r="M185" s="15">
        <v>687.1049456174495</v>
      </c>
      <c r="N185" s="15">
        <v>569.4721906906317</v>
      </c>
      <c r="O185" s="15">
        <v>0</v>
      </c>
      <c r="P185" s="15">
        <v>6220.246370640075</v>
      </c>
      <c r="Q185" s="76">
        <f t="shared" si="46"/>
        <v>3301.5935253255357</v>
      </c>
      <c r="R185" s="76">
        <f t="shared" si="47"/>
        <v>1662.0757090064583</v>
      </c>
      <c r="S185" s="76">
        <f t="shared" si="48"/>
        <v>687.1049456174495</v>
      </c>
      <c r="T185" s="76">
        <f t="shared" si="49"/>
        <v>569.4721906906317</v>
      </c>
      <c r="U185" s="76">
        <f t="shared" si="50"/>
        <v>0</v>
      </c>
      <c r="V185" s="76">
        <f t="shared" si="51"/>
        <v>6220.246370640075</v>
      </c>
    </row>
    <row r="186" spans="1:22" ht="10.5">
      <c r="A186" t="s">
        <v>269</v>
      </c>
      <c r="B186" s="94">
        <v>5</v>
      </c>
      <c r="C186" s="1" t="s">
        <v>253</v>
      </c>
      <c r="D186" s="1" t="s">
        <v>254</v>
      </c>
      <c r="E186" s="18">
        <v>-580.090883988179</v>
      </c>
      <c r="F186" s="18">
        <v>-913.3695251019733</v>
      </c>
      <c r="G186" s="18">
        <v>-34.05839456295973</v>
      </c>
      <c r="H186" s="18">
        <v>-186.7121392287158</v>
      </c>
      <c r="I186" s="18">
        <v>0</v>
      </c>
      <c r="J186" s="18">
        <v>-1714.2309428818278</v>
      </c>
      <c r="K186" s="15">
        <v>-580.090883988179</v>
      </c>
      <c r="L186" s="15">
        <v>-913.3695251019733</v>
      </c>
      <c r="M186" s="15">
        <v>-34.05839456295973</v>
      </c>
      <c r="N186" s="15">
        <v>-186.7121392287158</v>
      </c>
      <c r="O186" s="15">
        <v>0</v>
      </c>
      <c r="P186" s="15">
        <v>-1714.2309428818278</v>
      </c>
      <c r="Q186" s="76">
        <f t="shared" si="46"/>
        <v>-580.090883988179</v>
      </c>
      <c r="R186" s="76">
        <f t="shared" si="47"/>
        <v>-913.3695251019733</v>
      </c>
      <c r="S186" s="76">
        <f t="shared" si="48"/>
        <v>-34.05839456295973</v>
      </c>
      <c r="T186" s="76">
        <f t="shared" si="49"/>
        <v>-186.7121392287158</v>
      </c>
      <c r="U186" s="76">
        <f t="shared" si="50"/>
        <v>0</v>
      </c>
      <c r="V186" s="76">
        <f t="shared" si="51"/>
        <v>-1714.2309428818278</v>
      </c>
    </row>
    <row r="187" spans="1:22" ht="10.5">
      <c r="A187" t="s">
        <v>271</v>
      </c>
      <c r="B187" s="9" t="s">
        <v>255</v>
      </c>
      <c r="C187" s="1" t="s">
        <v>255</v>
      </c>
      <c r="D187" s="1" t="s">
        <v>256</v>
      </c>
      <c r="E187" s="18">
        <v>15629.708421187948</v>
      </c>
      <c r="F187" s="18">
        <v>2558.8318199186015</v>
      </c>
      <c r="G187" s="18">
        <v>1173.5888142723104</v>
      </c>
      <c r="H187" s="18">
        <v>787.9531994136094</v>
      </c>
      <c r="I187" s="18">
        <v>0</v>
      </c>
      <c r="J187" s="18">
        <v>20150.08225479247</v>
      </c>
      <c r="K187" s="15"/>
      <c r="L187" s="15"/>
      <c r="M187" s="15"/>
      <c r="N187" s="15"/>
      <c r="O187" s="15"/>
      <c r="P187" s="15"/>
      <c r="Q187" s="76">
        <f t="shared" si="46"/>
        <v>0</v>
      </c>
      <c r="R187" s="76">
        <f t="shared" si="47"/>
        <v>0</v>
      </c>
      <c r="S187" s="76">
        <f t="shared" si="48"/>
        <v>0</v>
      </c>
      <c r="T187" s="76">
        <f t="shared" si="49"/>
        <v>0</v>
      </c>
      <c r="U187" s="76">
        <f t="shared" si="50"/>
        <v>0</v>
      </c>
      <c r="V187" s="76">
        <f t="shared" si="51"/>
        <v>0</v>
      </c>
    </row>
    <row r="188" spans="1:22" ht="10.5">
      <c r="A188" t="s">
        <v>271</v>
      </c>
      <c r="B188" t="s">
        <v>257</v>
      </c>
      <c r="C188" s="1" t="s">
        <v>257</v>
      </c>
      <c r="D188" s="1" t="s">
        <v>258</v>
      </c>
      <c r="E188" s="18">
        <v>1713.0390965973363</v>
      </c>
      <c r="F188" s="18">
        <v>172.11637620634514</v>
      </c>
      <c r="G188" s="18">
        <v>99.66034319705764</v>
      </c>
      <c r="H188" s="18">
        <v>59.103611485057584</v>
      </c>
      <c r="I188" s="18">
        <v>0</v>
      </c>
      <c r="J188" s="18">
        <v>2043.9194274857969</v>
      </c>
      <c r="K188" s="15"/>
      <c r="L188" s="15"/>
      <c r="M188" s="15"/>
      <c r="N188" s="15"/>
      <c r="O188" s="15"/>
      <c r="P188" s="15"/>
      <c r="Q188" s="76">
        <f t="shared" si="46"/>
        <v>0</v>
      </c>
      <c r="R188" s="76">
        <f t="shared" si="47"/>
        <v>0</v>
      </c>
      <c r="S188" s="76">
        <f t="shared" si="48"/>
        <v>0</v>
      </c>
      <c r="T188" s="76">
        <f t="shared" si="49"/>
        <v>0</v>
      </c>
      <c r="U188" s="76">
        <f t="shared" si="50"/>
        <v>0</v>
      </c>
      <c r="V188" s="76">
        <f t="shared" si="51"/>
        <v>0</v>
      </c>
    </row>
    <row r="189" spans="1:22" ht="10.5">
      <c r="A189" t="s">
        <v>271</v>
      </c>
      <c r="B189" t="s">
        <v>259</v>
      </c>
      <c r="C189" s="1" t="s">
        <v>259</v>
      </c>
      <c r="D189" s="1" t="s">
        <v>260</v>
      </c>
      <c r="E189" s="18">
        <v>0.9022894462880602</v>
      </c>
      <c r="F189" s="18">
        <v>0.09065688581936368</v>
      </c>
      <c r="G189" s="18">
        <v>0.052492950136845705</v>
      </c>
      <c r="H189" s="18">
        <v>0.03113096775573041</v>
      </c>
      <c r="I189" s="18">
        <v>0</v>
      </c>
      <c r="J189" s="18">
        <v>1.0765702499999998</v>
      </c>
      <c r="K189" s="15"/>
      <c r="L189" s="15"/>
      <c r="M189" s="15"/>
      <c r="N189" s="15"/>
      <c r="O189" s="15"/>
      <c r="P189" s="15"/>
      <c r="Q189" s="76">
        <f t="shared" si="46"/>
        <v>0</v>
      </c>
      <c r="R189" s="76">
        <f t="shared" si="47"/>
        <v>0</v>
      </c>
      <c r="S189" s="76">
        <f t="shared" si="48"/>
        <v>0</v>
      </c>
      <c r="T189" s="76">
        <f t="shared" si="49"/>
        <v>0</v>
      </c>
      <c r="U189" s="76">
        <f t="shared" si="50"/>
        <v>0</v>
      </c>
      <c r="V189" s="76">
        <f t="shared" si="51"/>
        <v>0</v>
      </c>
    </row>
    <row r="190" spans="1:22" ht="10.5">
      <c r="A190" t="s">
        <v>271</v>
      </c>
      <c r="B190" t="s">
        <v>259</v>
      </c>
      <c r="C190" s="5"/>
      <c r="D190" s="2" t="s">
        <v>81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76">
        <f t="shared" si="46"/>
        <v>0</v>
      </c>
      <c r="R190" s="76">
        <f t="shared" si="47"/>
        <v>0</v>
      </c>
      <c r="S190" s="76">
        <f t="shared" si="48"/>
        <v>0</v>
      </c>
      <c r="T190" s="76">
        <f t="shared" si="49"/>
        <v>0</v>
      </c>
      <c r="U190" s="76">
        <f t="shared" si="50"/>
        <v>0</v>
      </c>
      <c r="V190" s="76">
        <f t="shared" si="51"/>
        <v>0</v>
      </c>
    </row>
    <row r="191" spans="1:22" ht="10.5">
      <c r="A191" t="s">
        <v>271</v>
      </c>
      <c r="B191" t="s">
        <v>259</v>
      </c>
      <c r="C191" s="5"/>
      <c r="D191" s="2" t="s">
        <v>83</v>
      </c>
      <c r="E191" s="18">
        <v>182.0739192010982</v>
      </c>
      <c r="F191" s="18">
        <v>0</v>
      </c>
      <c r="G191" s="18">
        <v>2.167091017638742</v>
      </c>
      <c r="H191" s="18">
        <v>0</v>
      </c>
      <c r="I191" s="18">
        <v>0</v>
      </c>
      <c r="J191" s="18">
        <v>184.24101021873693</v>
      </c>
      <c r="K191" s="16">
        <v>182.0739192010982</v>
      </c>
      <c r="L191" s="16">
        <v>0</v>
      </c>
      <c r="M191" s="16">
        <v>2.167091017638742</v>
      </c>
      <c r="N191" s="16">
        <v>0</v>
      </c>
      <c r="O191" s="16">
        <v>0</v>
      </c>
      <c r="P191" s="16">
        <v>184.24101021873693</v>
      </c>
      <c r="Q191" s="76">
        <f aca="true" t="shared" si="52" ref="Q191:V193">K191</f>
        <v>182.0739192010982</v>
      </c>
      <c r="R191" s="76">
        <f t="shared" si="52"/>
        <v>0</v>
      </c>
      <c r="S191" s="76">
        <f t="shared" si="52"/>
        <v>2.167091017638742</v>
      </c>
      <c r="T191" s="76">
        <f t="shared" si="52"/>
        <v>0</v>
      </c>
      <c r="U191" s="76">
        <f t="shared" si="52"/>
        <v>0</v>
      </c>
      <c r="V191" s="76">
        <f t="shared" si="52"/>
        <v>184.24101021873693</v>
      </c>
    </row>
    <row r="192" spans="1:22" ht="10.5">
      <c r="A192" t="s">
        <v>271</v>
      </c>
      <c r="B192" t="s">
        <v>259</v>
      </c>
      <c r="C192" s="5"/>
      <c r="D192" s="2" t="s">
        <v>82</v>
      </c>
      <c r="E192" s="18">
        <v>184.28565272393072</v>
      </c>
      <c r="F192" s="18">
        <v>18.51596895638141</v>
      </c>
      <c r="G192" s="18">
        <v>10.721279761356076</v>
      </c>
      <c r="H192" s="18">
        <v>6.358259798331785</v>
      </c>
      <c r="I192" s="18">
        <v>0</v>
      </c>
      <c r="J192" s="18">
        <v>219.88116123999998</v>
      </c>
      <c r="K192" s="16">
        <v>182.1726302070606</v>
      </c>
      <c r="L192" s="16">
        <v>18.303664532525293</v>
      </c>
      <c r="M192" s="16">
        <v>10.598349380121531</v>
      </c>
      <c r="N192" s="16">
        <v>6.285355880292588</v>
      </c>
      <c r="O192" s="16">
        <v>0</v>
      </c>
      <c r="P192" s="16">
        <v>217.36</v>
      </c>
      <c r="Q192" s="76">
        <f t="shared" si="52"/>
        <v>182.1726302070606</v>
      </c>
      <c r="R192" s="76">
        <f t="shared" si="52"/>
        <v>18.303664532525293</v>
      </c>
      <c r="S192" s="76">
        <f t="shared" si="52"/>
        <v>10.598349380121531</v>
      </c>
      <c r="T192" s="76">
        <f t="shared" si="52"/>
        <v>6.285355880292588</v>
      </c>
      <c r="U192" s="76">
        <f t="shared" si="52"/>
        <v>0</v>
      </c>
      <c r="V192" s="76">
        <f t="shared" si="52"/>
        <v>217.36</v>
      </c>
    </row>
    <row r="193" spans="1:22" ht="11.25" thickBot="1">
      <c r="A193" t="s">
        <v>271</v>
      </c>
      <c r="B193" t="s">
        <v>259</v>
      </c>
      <c r="C193" s="5"/>
      <c r="D193" s="2" t="s">
        <v>261</v>
      </c>
      <c r="E193" s="18">
        <v>39.722576069921644</v>
      </c>
      <c r="F193" s="18">
        <v>3.9910973779385173</v>
      </c>
      <c r="G193" s="18">
        <v>2.3109604279686553</v>
      </c>
      <c r="H193" s="18">
        <v>1.3705161241711876</v>
      </c>
      <c r="I193" s="18">
        <v>0</v>
      </c>
      <c r="J193" s="18">
        <v>47.39515</v>
      </c>
      <c r="K193" s="16"/>
      <c r="L193" s="16"/>
      <c r="M193" s="16"/>
      <c r="N193" s="16"/>
      <c r="O193" s="16"/>
      <c r="P193" s="16"/>
      <c r="Q193" s="76">
        <f t="shared" si="52"/>
        <v>0</v>
      </c>
      <c r="R193" s="76">
        <f t="shared" si="52"/>
        <v>0</v>
      </c>
      <c r="S193" s="76">
        <f t="shared" si="52"/>
        <v>0</v>
      </c>
      <c r="T193" s="76">
        <f t="shared" si="52"/>
        <v>0</v>
      </c>
      <c r="U193" s="76">
        <f t="shared" si="52"/>
        <v>0</v>
      </c>
      <c r="V193" s="76">
        <f t="shared" si="52"/>
        <v>0</v>
      </c>
    </row>
    <row r="194" spans="3:34" ht="11.25" thickBot="1">
      <c r="C194" s="3" t="s">
        <v>134</v>
      </c>
      <c r="D194" s="6"/>
      <c r="E194" s="100">
        <v>484504.7304146229</v>
      </c>
      <c r="F194" s="100">
        <v>53706.579602404454</v>
      </c>
      <c r="G194" s="100">
        <v>49526.19982952492</v>
      </c>
      <c r="H194" s="100">
        <v>22185.873068272518</v>
      </c>
      <c r="I194" s="100">
        <v>16117.915759529666</v>
      </c>
      <c r="J194" s="100">
        <v>626041.298674355</v>
      </c>
      <c r="K194" s="99">
        <v>416324.5897385991</v>
      </c>
      <c r="L194" s="17">
        <v>42056.62717494694</v>
      </c>
      <c r="M194" s="17">
        <v>41996.01590573165</v>
      </c>
      <c r="N194" s="17">
        <v>16171.405519864078</v>
      </c>
      <c r="O194" s="17">
        <v>14954.775118788628</v>
      </c>
      <c r="P194" s="17">
        <v>531503.4134579306</v>
      </c>
      <c r="Q194" s="75">
        <f aca="true" t="shared" si="53" ref="Q194:AB194">SUM(Q8:Q193)</f>
        <v>225269.3907165196</v>
      </c>
      <c r="R194" s="75">
        <f t="shared" si="53"/>
        <v>18843.97811139465</v>
      </c>
      <c r="S194" s="75">
        <f t="shared" si="53"/>
        <v>15737.025017486118</v>
      </c>
      <c r="T194" s="75">
        <f t="shared" si="53"/>
        <v>10301.783008115784</v>
      </c>
      <c r="U194" s="75">
        <f t="shared" si="53"/>
        <v>391.7813299999999</v>
      </c>
      <c r="V194" s="75">
        <f t="shared" si="53"/>
        <v>270337.6407122346</v>
      </c>
      <c r="W194" s="20">
        <f t="shared" si="53"/>
        <v>193505.17018283944</v>
      </c>
      <c r="X194" s="20">
        <f t="shared" si="53"/>
        <v>23778.859486835874</v>
      </c>
      <c r="Y194" s="20">
        <f t="shared" si="53"/>
        <v>26613.64670079527</v>
      </c>
      <c r="Z194" s="20">
        <f t="shared" si="53"/>
        <v>5867.0685402694635</v>
      </c>
      <c r="AA194" s="20">
        <f t="shared" si="53"/>
        <v>15231.315</v>
      </c>
      <c r="AB194" s="20">
        <f t="shared" si="53"/>
        <v>264996.0599107401</v>
      </c>
      <c r="AC194" s="66">
        <f aca="true" t="shared" si="54" ref="AC194:AH194">W194/K194</f>
        <v>0.46479399716537767</v>
      </c>
      <c r="AD194" s="67">
        <f t="shared" si="54"/>
        <v>0.5654010101171618</v>
      </c>
      <c r="AE194" s="67">
        <f t="shared" si="54"/>
        <v>0.6337183689170625</v>
      </c>
      <c r="AF194" s="67">
        <f t="shared" si="54"/>
        <v>0.36280510887335515</v>
      </c>
      <c r="AG194" s="67">
        <f t="shared" si="54"/>
        <v>1.0184917445441182</v>
      </c>
      <c r="AH194" s="68">
        <f t="shared" si="54"/>
        <v>0.49857828416696526</v>
      </c>
    </row>
    <row r="195" ht="10.5">
      <c r="K195" s="80"/>
    </row>
    <row r="196" spans="17:22" ht="10.5">
      <c r="Q196" s="13">
        <f aca="true" t="shared" si="55" ref="Q196:V196">Q194+W194-K194</f>
        <v>2449.9711607599747</v>
      </c>
      <c r="R196" s="13">
        <f t="shared" si="55"/>
        <v>566.2104232835845</v>
      </c>
      <c r="S196" s="13">
        <f t="shared" si="55"/>
        <v>354.6558125497395</v>
      </c>
      <c r="T196" s="13">
        <f t="shared" si="55"/>
        <v>-2.5539714788301353</v>
      </c>
      <c r="U196" s="13">
        <f t="shared" si="55"/>
        <v>668.3212112113724</v>
      </c>
      <c r="V196" s="13">
        <f t="shared" si="55"/>
        <v>3830.2871650441084</v>
      </c>
    </row>
    <row r="197" spans="16:22" ht="10.5">
      <c r="P197" s="101" t="s">
        <v>354</v>
      </c>
      <c r="Q197" s="81">
        <f aca="true" t="shared" si="56" ref="Q197:V197">Q196/K194</f>
        <v>0.005884762085031434</v>
      </c>
      <c r="R197" s="81">
        <f t="shared" si="56"/>
        <v>0.013463048782496642</v>
      </c>
      <c r="S197" s="81">
        <f t="shared" si="56"/>
        <v>0.008444987099391392</v>
      </c>
      <c r="T197" s="81">
        <f t="shared" si="56"/>
        <v>-0.00015793132363745225</v>
      </c>
      <c r="U197" s="81">
        <f t="shared" si="56"/>
        <v>0.044689485860052704</v>
      </c>
      <c r="V197" s="81">
        <f t="shared" si="56"/>
        <v>0.0072065147053797475</v>
      </c>
    </row>
    <row r="198" ht="11.25" thickBot="1"/>
    <row r="199" spans="17:22" ht="11.25" thickBot="1">
      <c r="Q199" s="82">
        <f aca="true" t="shared" si="57" ref="Q199:V199">Q194/K194</f>
        <v>0.5410907649196538</v>
      </c>
      <c r="R199" s="83">
        <f t="shared" si="57"/>
        <v>0.4480620386653349</v>
      </c>
      <c r="S199" s="83">
        <f t="shared" si="57"/>
        <v>0.37472661818232894</v>
      </c>
      <c r="T199" s="83">
        <f t="shared" si="57"/>
        <v>0.6370369598030073</v>
      </c>
      <c r="U199" s="83">
        <f t="shared" si="57"/>
        <v>0.026197741315934622</v>
      </c>
      <c r="V199" s="84">
        <f t="shared" si="57"/>
        <v>0.5086282305384147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AEA Technology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Glen Thistlethwaite</cp:lastModifiedBy>
  <cp:lastPrinted>2010-02-22T12:16:13Z</cp:lastPrinted>
  <dcterms:created xsi:type="dcterms:W3CDTF">2010-01-12T15:06:44Z</dcterms:created>
  <dcterms:modified xsi:type="dcterms:W3CDTF">2010-09-07T08:51:47Z</dcterms:modified>
  <cp:category/>
  <cp:version/>
  <cp:contentType/>
  <cp:contentStatus/>
</cp:coreProperties>
</file>